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N:\COMMUNITY DEVELOPMENT MASTER\CD KORY KEMPF\Resources\HOME\"/>
    </mc:Choice>
  </mc:AlternateContent>
  <xr:revisionPtr revIDLastSave="0" documentId="13_ncr:1_{B8123FEC-7ABA-4070-BC00-5EF8ADF86CC9}" xr6:coauthVersionLast="47" xr6:coauthVersionMax="47" xr10:uidLastSave="{00000000-0000-0000-0000-000000000000}"/>
  <bookViews>
    <workbookView xWindow="-120" yWindow="-120" windowWidth="29040" windowHeight="15720" xr2:uid="{33EB06F3-D297-4264-9D35-14BE7D270EEF}"/>
  </bookViews>
  <sheets>
    <sheet name="Instructions" sheetId="1" r:id="rId1"/>
    <sheet name="A. Project Summary" sheetId="2" r:id="rId2"/>
    <sheet name="B. Project Schedule" sheetId="10" r:id="rId3"/>
    <sheet name="C. Housing Unit Breakdown" sheetId="5" r:id="rId4"/>
    <sheet name="D. Sources" sheetId="3" r:id="rId5"/>
    <sheet name="E. Uses" sheetId="9" r:id="rId6"/>
    <sheet name="F. HOME Budget" sheetId="4" r:id="rId7"/>
    <sheet name="G. Homebuyer Affordability" sheetId="6" r:id="rId8"/>
    <sheet name="H. Market Analysis" sheetId="8" r:id="rId9"/>
    <sheet name="I. HOME Subsidy Limits" sheetId="7" r:id="rId10"/>
  </sheets>
  <externalReferences>
    <externalReference r:id="rId11"/>
  </externalReferences>
  <definedNames>
    <definedName name="AllUnits">'C. Housing Unit Breakdown'!$C$31</definedName>
    <definedName name="HOMEUnits">'C. Housing Unit Breakdown'!$C$30</definedName>
    <definedName name="_xlnm.Print_Area" localSheetId="1">'A. Project Summary'!$A$1:$I$63</definedName>
    <definedName name="_xlnm.Print_Area" localSheetId="3">'C. Housing Unit Breakdown'!$A$1:$O$31</definedName>
    <definedName name="_xlnm.Print_Area" localSheetId="5">'E. Uses'!$B$7:$L$67</definedName>
    <definedName name="_xlnm.Print_Area" localSheetId="0">Instructions!$A$1:$M$33</definedName>
    <definedName name="TotalHOMEUnits">'C. Housing Unit Breakdown'!$C$30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9" l="1"/>
  <c r="E37" i="2"/>
  <c r="F37" i="2" s="1"/>
  <c r="M78" i="4" l="1"/>
  <c r="G42" i="4"/>
  <c r="M42" i="4"/>
  <c r="M40" i="4"/>
  <c r="L29" i="9"/>
  <c r="H3" i="5" l="1"/>
  <c r="H2" i="5"/>
  <c r="L79" i="4"/>
  <c r="K79" i="4"/>
  <c r="J79" i="4"/>
  <c r="I79" i="4"/>
  <c r="G79" i="4"/>
  <c r="H79" i="4"/>
  <c r="F54" i="6"/>
  <c r="G54" i="6"/>
  <c r="H54" i="6"/>
  <c r="I54" i="6"/>
  <c r="J54" i="6"/>
  <c r="E54" i="6"/>
  <c r="L62" i="9"/>
  <c r="E54" i="2" s="1"/>
  <c r="F54" i="2" s="1"/>
  <c r="I10" i="3"/>
  <c r="F20" i="6" l="1"/>
  <c r="G20" i="6"/>
  <c r="H20" i="6"/>
  <c r="I20" i="6"/>
  <c r="J20" i="6"/>
  <c r="E20" i="6"/>
  <c r="E15" i="2"/>
  <c r="F73" i="6"/>
  <c r="F74" i="6" s="1"/>
  <c r="G73" i="6"/>
  <c r="G74" i="6" s="1"/>
  <c r="H73" i="6"/>
  <c r="H74" i="6" s="1"/>
  <c r="I73" i="6"/>
  <c r="I74" i="6" s="1"/>
  <c r="J73" i="6"/>
  <c r="J74" i="6" s="1"/>
  <c r="F38" i="6"/>
  <c r="G38" i="6"/>
  <c r="H38" i="6"/>
  <c r="I38" i="6"/>
  <c r="J38" i="6"/>
  <c r="E3" i="10"/>
  <c r="E2" i="10"/>
  <c r="F16" i="8"/>
  <c r="E16" i="8"/>
  <c r="E15" i="8"/>
  <c r="G10" i="8"/>
  <c r="J60" i="6"/>
  <c r="I60" i="6"/>
  <c r="H60" i="6"/>
  <c r="G60" i="6"/>
  <c r="F60" i="6"/>
  <c r="E60" i="6"/>
  <c r="J58" i="6"/>
  <c r="J64" i="6" s="1"/>
  <c r="I58" i="6"/>
  <c r="I64" i="6" s="1"/>
  <c r="H58" i="6"/>
  <c r="H64" i="6" s="1"/>
  <c r="G58" i="6"/>
  <c r="G64" i="6" s="1"/>
  <c r="F58" i="6"/>
  <c r="F64" i="6" s="1"/>
  <c r="E58" i="6"/>
  <c r="J49" i="6"/>
  <c r="J51" i="6" s="1"/>
  <c r="I49" i="6"/>
  <c r="I51" i="6" s="1"/>
  <c r="H49" i="6"/>
  <c r="H51" i="6" s="1"/>
  <c r="G49" i="6"/>
  <c r="G51" i="6" s="1"/>
  <c r="F49" i="6"/>
  <c r="F51" i="6" s="1"/>
  <c r="E49" i="6"/>
  <c r="E51" i="6" s="1"/>
  <c r="J46" i="6"/>
  <c r="I46" i="6"/>
  <c r="H46" i="6"/>
  <c r="G46" i="6"/>
  <c r="E46" i="6"/>
  <c r="J44" i="6"/>
  <c r="J47" i="6" s="1" a="1"/>
  <c r="J47" i="6" s="1"/>
  <c r="I44" i="6"/>
  <c r="I47" i="6" s="1" a="1"/>
  <c r="I47" i="6" s="1"/>
  <c r="H44" i="6"/>
  <c r="H47" i="6" s="1" a="1"/>
  <c r="H47" i="6" s="1"/>
  <c r="G44" i="6"/>
  <c r="G47" i="6" s="1" a="1"/>
  <c r="G47" i="6" s="1"/>
  <c r="F44" i="6"/>
  <c r="F47" i="6" s="1" a="1"/>
  <c r="F47" i="6" s="1"/>
  <c r="E44" i="6"/>
  <c r="E47" i="6" s="1" a="1"/>
  <c r="E47" i="6" s="1"/>
  <c r="F3" i="6"/>
  <c r="F2" i="6"/>
  <c r="F46" i="6" l="1"/>
  <c r="H63" i="6"/>
  <c r="H67" i="6" s="1"/>
  <c r="H71" i="6" s="1"/>
  <c r="H72" i="6" s="1"/>
  <c r="I63" i="6"/>
  <c r="I67" i="6" s="1"/>
  <c r="I71" i="6" s="1"/>
  <c r="I72" i="6" s="1"/>
  <c r="J63" i="6"/>
  <c r="J67" i="6" s="1"/>
  <c r="J71" i="6" s="1"/>
  <c r="J72" i="6" s="1"/>
  <c r="F63" i="6"/>
  <c r="F67" i="6" s="1"/>
  <c r="F71" i="6" s="1"/>
  <c r="F72" i="6" s="1"/>
  <c r="G63" i="6"/>
  <c r="G67" i="6" s="1"/>
  <c r="G71" i="6" s="1"/>
  <c r="G72" i="6" s="1"/>
  <c r="E63" i="6"/>
  <c r="E67" i="6" l="1"/>
  <c r="E71" i="6" s="1"/>
  <c r="E72" i="6" s="1"/>
  <c r="E73" i="6"/>
  <c r="E74" i="6" s="1"/>
  <c r="E64" i="6"/>
  <c r="G39" i="6"/>
  <c r="H39" i="6"/>
  <c r="I39" i="6"/>
  <c r="J39" i="6"/>
  <c r="F25" i="6"/>
  <c r="G25" i="6"/>
  <c r="H25" i="6"/>
  <c r="I25" i="6"/>
  <c r="J25" i="6"/>
  <c r="E25" i="6"/>
  <c r="F23" i="6"/>
  <c r="G23" i="6"/>
  <c r="H23" i="6"/>
  <c r="I23" i="6"/>
  <c r="J23" i="6"/>
  <c r="E23" i="6"/>
  <c r="F15" i="6"/>
  <c r="F17" i="6" s="1"/>
  <c r="G15" i="6"/>
  <c r="G17" i="6" s="1"/>
  <c r="H15" i="6"/>
  <c r="H17" i="6" s="1"/>
  <c r="I15" i="6"/>
  <c r="I17" i="6" s="1"/>
  <c r="J15" i="6"/>
  <c r="J17" i="6" s="1"/>
  <c r="E15" i="6"/>
  <c r="G12" i="6"/>
  <c r="H12" i="6"/>
  <c r="I12" i="6"/>
  <c r="J12" i="6"/>
  <c r="J10" i="6"/>
  <c r="J13" i="6" s="1" a="1"/>
  <c r="J13" i="6" s="1"/>
  <c r="G10" i="6"/>
  <c r="G13" i="6" s="1" a="1"/>
  <c r="G13" i="6" s="1"/>
  <c r="H10" i="6"/>
  <c r="H13" i="6" s="1" a="1"/>
  <c r="H13" i="6" s="1"/>
  <c r="I10" i="6"/>
  <c r="I13" i="6" s="1" a="1"/>
  <c r="I13" i="6" s="1"/>
  <c r="F10" i="6"/>
  <c r="F13" i="6" s="1" a="1"/>
  <c r="F13" i="6" s="1"/>
  <c r="E10" i="6"/>
  <c r="E13" i="6" s="1" a="1"/>
  <c r="E13" i="6" s="1"/>
  <c r="F7" i="6"/>
  <c r="F41" i="6" s="1"/>
  <c r="G7" i="6"/>
  <c r="G41" i="6" s="1"/>
  <c r="H7" i="6"/>
  <c r="H41" i="6" s="1"/>
  <c r="I7" i="6"/>
  <c r="I41" i="6" s="1"/>
  <c r="J7" i="6"/>
  <c r="J41" i="6" s="1"/>
  <c r="E7" i="6"/>
  <c r="E41" i="6" s="1"/>
  <c r="E23" i="8"/>
  <c r="H16" i="8"/>
  <c r="G9" i="8"/>
  <c r="G8" i="8"/>
  <c r="E28" i="6" l="1"/>
  <c r="E32" i="6" s="1"/>
  <c r="E36" i="6" s="1"/>
  <c r="F39" i="6"/>
  <c r="E12" i="6"/>
  <c r="G28" i="6"/>
  <c r="G32" i="6" s="1"/>
  <c r="G36" i="6" s="1"/>
  <c r="G37" i="6" s="1"/>
  <c r="H28" i="6"/>
  <c r="H32" i="6" s="1"/>
  <c r="H36" i="6" s="1"/>
  <c r="H37" i="6" s="1"/>
  <c r="I28" i="6"/>
  <c r="I32" i="6" s="1"/>
  <c r="I36" i="6" s="1"/>
  <c r="I37" i="6" s="1"/>
  <c r="F28" i="6"/>
  <c r="F32" i="6" s="1"/>
  <c r="F36" i="6" s="1"/>
  <c r="F37" i="6" s="1"/>
  <c r="J28" i="6"/>
  <c r="J32" i="6" s="1"/>
  <c r="J36" i="6" s="1"/>
  <c r="J37" i="6" s="1"/>
  <c r="F12" i="6"/>
  <c r="E17" i="6"/>
  <c r="E37" i="6" l="1"/>
  <c r="E38" i="6"/>
  <c r="E39" i="6" s="1"/>
  <c r="E29" i="6"/>
  <c r="E3" i="8"/>
  <c r="E2" i="8"/>
  <c r="F66" i="9" l="1"/>
  <c r="M77" i="4"/>
  <c r="F21" i="2" s="1"/>
  <c r="M75" i="4"/>
  <c r="F22" i="2" s="1"/>
  <c r="J65" i="9"/>
  <c r="K65" i="9"/>
  <c r="G65" i="9"/>
  <c r="H65" i="9"/>
  <c r="I65" i="9"/>
  <c r="L48" i="9"/>
  <c r="L50" i="9"/>
  <c r="L60" i="9"/>
  <c r="L64" i="9"/>
  <c r="E55" i="2" s="1"/>
  <c r="F55" i="2" s="1"/>
  <c r="L52" i="9"/>
  <c r="L53" i="9"/>
  <c r="L54" i="9"/>
  <c r="L55" i="9"/>
  <c r="L56" i="9"/>
  <c r="L57" i="9"/>
  <c r="L58" i="9"/>
  <c r="L59" i="9"/>
  <c r="L49" i="9"/>
  <c r="L47" i="9"/>
  <c r="L39" i="9"/>
  <c r="L40" i="9"/>
  <c r="L41" i="9"/>
  <c r="L42" i="9"/>
  <c r="L43" i="9"/>
  <c r="L44" i="9"/>
  <c r="L45" i="9"/>
  <c r="L38" i="9"/>
  <c r="L33" i="9"/>
  <c r="L34" i="9"/>
  <c r="L35" i="9"/>
  <c r="L36" i="9"/>
  <c r="L32" i="9"/>
  <c r="L24" i="9"/>
  <c r="L25" i="9"/>
  <c r="L26" i="9"/>
  <c r="L27" i="9"/>
  <c r="L28" i="9"/>
  <c r="L30" i="9"/>
  <c r="L23" i="9"/>
  <c r="L19" i="9"/>
  <c r="L20" i="9"/>
  <c r="L21" i="9"/>
  <c r="L12" i="9"/>
  <c r="L13" i="9"/>
  <c r="L14" i="9"/>
  <c r="L15" i="9"/>
  <c r="L16" i="9"/>
  <c r="L11" i="9"/>
  <c r="L18" i="9"/>
  <c r="H73" i="4"/>
  <c r="I73" i="4"/>
  <c r="J73" i="4"/>
  <c r="K73" i="4"/>
  <c r="L73" i="4"/>
  <c r="G73" i="4"/>
  <c r="M68" i="4"/>
  <c r="M69" i="4"/>
  <c r="M70" i="4"/>
  <c r="M71" i="4"/>
  <c r="M72" i="4"/>
  <c r="M67" i="4"/>
  <c r="M62" i="4"/>
  <c r="M63" i="4"/>
  <c r="M64" i="4"/>
  <c r="M61" i="4"/>
  <c r="L65" i="4"/>
  <c r="K65" i="4"/>
  <c r="J65" i="4"/>
  <c r="I65" i="4"/>
  <c r="H65" i="4"/>
  <c r="G65" i="4"/>
  <c r="G59" i="4"/>
  <c r="H59" i="4"/>
  <c r="I59" i="4"/>
  <c r="J59" i="4"/>
  <c r="K59" i="4"/>
  <c r="L59" i="4"/>
  <c r="M58" i="4"/>
  <c r="M57" i="4"/>
  <c r="M56" i="4"/>
  <c r="M55" i="4"/>
  <c r="M54" i="4"/>
  <c r="M53" i="4"/>
  <c r="M52" i="4"/>
  <c r="M51" i="4"/>
  <c r="M45" i="4"/>
  <c r="M44" i="4"/>
  <c r="G49" i="4"/>
  <c r="H49" i="4"/>
  <c r="I49" i="4"/>
  <c r="J49" i="4"/>
  <c r="K49" i="4"/>
  <c r="L49" i="4"/>
  <c r="M41" i="4"/>
  <c r="M39" i="4"/>
  <c r="M38" i="4"/>
  <c r="M37" i="4"/>
  <c r="M36" i="4"/>
  <c r="M35" i="4"/>
  <c r="M34" i="4"/>
  <c r="H42" i="4"/>
  <c r="I42" i="4"/>
  <c r="J42" i="4"/>
  <c r="K42" i="4"/>
  <c r="L42" i="4"/>
  <c r="L32" i="4"/>
  <c r="K32" i="4"/>
  <c r="J32" i="4"/>
  <c r="I32" i="4"/>
  <c r="H32" i="4"/>
  <c r="G32" i="4"/>
  <c r="M31" i="4"/>
  <c r="M29" i="4"/>
  <c r="M28" i="4"/>
  <c r="M25" i="4"/>
  <c r="M24" i="4"/>
  <c r="M23" i="4"/>
  <c r="M22" i="4"/>
  <c r="M21" i="4"/>
  <c r="M20" i="4"/>
  <c r="L26" i="4"/>
  <c r="K26" i="4"/>
  <c r="J26" i="4"/>
  <c r="I26" i="4"/>
  <c r="H26" i="4"/>
  <c r="G26" i="4"/>
  <c r="M46" i="4"/>
  <c r="M47" i="4"/>
  <c r="M48" i="4"/>
  <c r="F3" i="9"/>
  <c r="F2" i="9"/>
  <c r="I11" i="3"/>
  <c r="M30" i="4"/>
  <c r="N26" i="5"/>
  <c r="M26" i="5"/>
  <c r="N25" i="5"/>
  <c r="M25" i="5"/>
  <c r="N24" i="5"/>
  <c r="M24" i="5"/>
  <c r="N23" i="5"/>
  <c r="M23" i="5"/>
  <c r="N22" i="5"/>
  <c r="M22" i="5"/>
  <c r="N11" i="5"/>
  <c r="N12" i="5"/>
  <c r="N13" i="5"/>
  <c r="N14" i="5"/>
  <c r="N10" i="5"/>
  <c r="M11" i="5"/>
  <c r="M12" i="5"/>
  <c r="M13" i="5"/>
  <c r="M14" i="5"/>
  <c r="M10" i="5"/>
  <c r="I12" i="3"/>
  <c r="I13" i="3"/>
  <c r="I14" i="3"/>
  <c r="E10" i="7"/>
  <c r="E6" i="7"/>
  <c r="E7" i="7"/>
  <c r="E8" i="7"/>
  <c r="E9" i="7"/>
  <c r="I3" i="4"/>
  <c r="F3" i="3"/>
  <c r="E35" i="2"/>
  <c r="E36" i="2"/>
  <c r="I2" i="4"/>
  <c r="F39" i="3"/>
  <c r="F59" i="3" s="1"/>
  <c r="G50" i="3"/>
  <c r="G51" i="3"/>
  <c r="G49" i="3"/>
  <c r="F45" i="3"/>
  <c r="F60" i="3" s="1"/>
  <c r="F32" i="3"/>
  <c r="E39" i="2" s="1"/>
  <c r="F25" i="3"/>
  <c r="F57" i="3" s="1"/>
  <c r="F15" i="3"/>
  <c r="F56" i="3" s="1"/>
  <c r="F2" i="3"/>
  <c r="G43" i="2"/>
  <c r="L65" i="9" l="1"/>
  <c r="F35" i="2"/>
  <c r="H39" i="2"/>
  <c r="F39" i="2"/>
  <c r="H36" i="2"/>
  <c r="F36" i="2"/>
  <c r="G78" i="4"/>
  <c r="G80" i="4" s="1"/>
  <c r="E55" i="6" s="1"/>
  <c r="H21" i="6"/>
  <c r="E56" i="6"/>
  <c r="E21" i="6"/>
  <c r="E52" i="2"/>
  <c r="F52" i="2" s="1"/>
  <c r="E49" i="2"/>
  <c r="F49" i="2" s="1"/>
  <c r="E50" i="2"/>
  <c r="F50" i="2" s="1"/>
  <c r="E51" i="2"/>
  <c r="F51" i="2" s="1"/>
  <c r="E48" i="2"/>
  <c r="F48" i="2" s="1"/>
  <c r="E47" i="2"/>
  <c r="F47" i="2" s="1"/>
  <c r="E53" i="2"/>
  <c r="F53" i="2" s="1"/>
  <c r="L78" i="4"/>
  <c r="L80" i="4" s="1"/>
  <c r="J55" i="6" s="1"/>
  <c r="I78" i="4"/>
  <c r="I80" i="4" s="1"/>
  <c r="G55" i="6" s="1"/>
  <c r="J78" i="4"/>
  <c r="J80" i="4" s="1"/>
  <c r="H55" i="6" s="1"/>
  <c r="K78" i="4"/>
  <c r="K80" i="4" s="1"/>
  <c r="I55" i="6" s="1"/>
  <c r="H78" i="4"/>
  <c r="H80" i="4" s="1"/>
  <c r="F55" i="6" s="1"/>
  <c r="M59" i="4"/>
  <c r="F67" i="9"/>
  <c r="M32" i="4"/>
  <c r="M79" i="4"/>
  <c r="G83" i="4" s="1" a="1"/>
  <c r="G83" i="4" s="1"/>
  <c r="M73" i="4"/>
  <c r="M65" i="4"/>
  <c r="M49" i="4"/>
  <c r="M26" i="4"/>
  <c r="F58" i="3"/>
  <c r="M27" i="5"/>
  <c r="N27" i="5"/>
  <c r="N15" i="5"/>
  <c r="M15" i="5"/>
  <c r="E38" i="2"/>
  <c r="E40" i="2"/>
  <c r="E41" i="2"/>
  <c r="G52" i="3"/>
  <c r="H40" i="2" l="1"/>
  <c r="F40" i="2"/>
  <c r="H38" i="2"/>
  <c r="F38" i="2"/>
  <c r="H41" i="2"/>
  <c r="F41" i="2"/>
  <c r="F56" i="2"/>
  <c r="I21" i="6"/>
  <c r="G21" i="6"/>
  <c r="F56" i="6"/>
  <c r="J21" i="6"/>
  <c r="I56" i="6"/>
  <c r="G56" i="6"/>
  <c r="J56" i="6"/>
  <c r="H56" i="6"/>
  <c r="F21" i="6"/>
  <c r="G82" i="4" a="1"/>
  <c r="G82" i="4" s="1"/>
  <c r="E56" i="2"/>
  <c r="G50" i="2" s="1"/>
  <c r="C30" i="5"/>
  <c r="C31" i="5"/>
  <c r="E42" i="2"/>
  <c r="F42" i="2" s="1"/>
  <c r="F61" i="3"/>
  <c r="F64" i="3" s="1"/>
  <c r="E43" i="2" l="1"/>
  <c r="F20" i="2"/>
  <c r="F23" i="2" s="1"/>
  <c r="C32" i="5"/>
  <c r="G52" i="2"/>
  <c r="G54" i="2"/>
  <c r="G48" i="2"/>
  <c r="G49" i="2"/>
  <c r="E61" i="2"/>
  <c r="G51" i="2"/>
  <c r="G53" i="2"/>
  <c r="G47" i="2"/>
  <c r="G55" i="2"/>
  <c r="G29" i="2"/>
  <c r="G30" i="2"/>
  <c r="H42" i="2"/>
  <c r="L67" i="9" l="1"/>
  <c r="E16" i="2" s="1"/>
  <c r="G56" i="2"/>
  <c r="E60" i="2"/>
  <c r="E62" i="2" l="1"/>
  <c r="F4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<sst xmlns="http://schemas.openxmlformats.org/spreadsheetml/2006/main" count="877" uniqueCount="441">
  <si>
    <t>HOMEBUYER PROJECTS</t>
  </si>
  <si>
    <t>Developers must complete the following worksheet tabs:</t>
  </si>
  <si>
    <t>A.</t>
  </si>
  <si>
    <t>Project Summary</t>
  </si>
  <si>
    <t>B.</t>
  </si>
  <si>
    <t>C.</t>
  </si>
  <si>
    <t>D.</t>
  </si>
  <si>
    <t>E.</t>
  </si>
  <si>
    <t>Housing Unit Breakdown</t>
  </si>
  <si>
    <t>F.</t>
  </si>
  <si>
    <t>Market Analysis</t>
  </si>
  <si>
    <t>HOME Investment Partnerships Program</t>
  </si>
  <si>
    <t>Subsidy Layering for</t>
  </si>
  <si>
    <t>Project Budget Workbook</t>
  </si>
  <si>
    <t>1.</t>
  </si>
  <si>
    <t>2.</t>
  </si>
  <si>
    <t>3.</t>
  </si>
  <si>
    <t>4.</t>
  </si>
  <si>
    <t xml:space="preserve">First draft Project Budget Workbooks should be submitted via email to: </t>
  </si>
  <si>
    <t>Kory Kempf, Housing Administrator</t>
  </si>
  <si>
    <t>kkempf@evansville.in.gov</t>
  </si>
  <si>
    <t>General Instructions:</t>
  </si>
  <si>
    <t>Questions can be directed to:</t>
  </si>
  <si>
    <t>https://www.evansvillegov.org/city/department/division.php?structureid=138</t>
  </si>
  <si>
    <t>Please ensure you are using the most current form by checking</t>
  </si>
  <si>
    <t>A. Project Summary</t>
  </si>
  <si>
    <t>a.</t>
  </si>
  <si>
    <t>Project Information</t>
  </si>
  <si>
    <t>CHDO/CBDO</t>
  </si>
  <si>
    <t>(without Developer Fee &amp; Down Payment Assistance)</t>
  </si>
  <si>
    <t>b.</t>
  </si>
  <si>
    <t>c.</t>
  </si>
  <si>
    <t>d.</t>
  </si>
  <si>
    <t>e.</t>
  </si>
  <si>
    <t>HOME Budget</t>
  </si>
  <si>
    <t>f.</t>
  </si>
  <si>
    <t>Total HOME Request:</t>
  </si>
  <si>
    <t>Project Name</t>
  </si>
  <si>
    <t>Organization</t>
  </si>
  <si>
    <t>Amount Requested</t>
  </si>
  <si>
    <t>g.</t>
  </si>
  <si>
    <t>h.</t>
  </si>
  <si>
    <t>Organization Address</t>
  </si>
  <si>
    <t>Organization City, State, Zip</t>
  </si>
  <si>
    <t>City</t>
  </si>
  <si>
    <t>ST</t>
  </si>
  <si>
    <t>Zip</t>
  </si>
  <si>
    <t>i.</t>
  </si>
  <si>
    <t>Organization Contact Person</t>
  </si>
  <si>
    <t>Phone Number</t>
  </si>
  <si>
    <t>Total Development Cost</t>
  </si>
  <si>
    <t>*** Minimum $1,000 per unit from HOME budget, minimum $10,000 per unit from all sources</t>
  </si>
  <si>
    <t>Project Uses Summary</t>
  </si>
  <si>
    <t>Project Type</t>
  </si>
  <si>
    <t>Number of HOME-Assisted Units</t>
  </si>
  <si>
    <t>Source Type</t>
  </si>
  <si>
    <t>Total Amount</t>
  </si>
  <si>
    <t>Total Sources</t>
  </si>
  <si>
    <t>HOME Grant</t>
  </si>
  <si>
    <t>5.</t>
  </si>
  <si>
    <t>Total</t>
  </si>
  <si>
    <t>% of Total</t>
  </si>
  <si>
    <t>j.</t>
  </si>
  <si>
    <t>Total Development Costs</t>
  </si>
  <si>
    <t>Predevelopment</t>
  </si>
  <si>
    <t>Acquisition</t>
  </si>
  <si>
    <t>Summary of Sources</t>
  </si>
  <si>
    <t>Down Payment Assistance</t>
  </si>
  <si>
    <t>Developer Fee</t>
  </si>
  <si>
    <t>6.</t>
  </si>
  <si>
    <t>Grants</t>
  </si>
  <si>
    <t>Amount</t>
  </si>
  <si>
    <t>Date of Application</t>
  </si>
  <si>
    <t>Funding Secured?</t>
  </si>
  <si>
    <t>Fund Source</t>
  </si>
  <si>
    <t>No</t>
  </si>
  <si>
    <t>Total Grants</t>
  </si>
  <si>
    <t>City HOME Grant</t>
  </si>
  <si>
    <t>Loans</t>
  </si>
  <si>
    <t>Lender</t>
  </si>
  <si>
    <t>Loan Amount</t>
  </si>
  <si>
    <t>Lien Position</t>
  </si>
  <si>
    <t>Interest Rate</t>
  </si>
  <si>
    <t>HOME Loan</t>
  </si>
  <si>
    <t>Lender 1</t>
  </si>
  <si>
    <t>Lender 2</t>
  </si>
  <si>
    <t>Lender 3</t>
  </si>
  <si>
    <t>Lender 4</t>
  </si>
  <si>
    <t>Lender 5</t>
  </si>
  <si>
    <t>Total Loans</t>
  </si>
  <si>
    <t>Equity</t>
  </si>
  <si>
    <t>Cash Contributions</t>
  </si>
  <si>
    <t>Organization's cash contribution:</t>
  </si>
  <si>
    <t>Total Cash Contributions:</t>
  </si>
  <si>
    <t>Tax Exempt Bond Proceeds:</t>
  </si>
  <si>
    <t>Low-Income Housing Tax Credit Proceeds:</t>
  </si>
  <si>
    <t>Owner Equity:</t>
  </si>
  <si>
    <t>Total Equity:</t>
  </si>
  <si>
    <t>Other (specify):</t>
  </si>
  <si>
    <t>Source</t>
  </si>
  <si>
    <t>Construction Financing</t>
  </si>
  <si>
    <t>Total Construction Financing</t>
  </si>
  <si>
    <t>In-Kind Donations</t>
  </si>
  <si>
    <t>Donation Type</t>
  </si>
  <si>
    <t>Donated Labor</t>
  </si>
  <si>
    <t>Total In-Kind Donations</t>
  </si>
  <si>
    <t>7.</t>
  </si>
  <si>
    <t>Summary of Finances</t>
  </si>
  <si>
    <t>Type</t>
  </si>
  <si>
    <t>Other Federal Grants:</t>
  </si>
  <si>
    <t>State Grants:</t>
  </si>
  <si>
    <t>Local Grant:</t>
  </si>
  <si>
    <t>Private Grant:</t>
  </si>
  <si>
    <t>Other Grant:</t>
  </si>
  <si>
    <t>Other Grants</t>
  </si>
  <si>
    <t>Loans (exluding construction financing)</t>
  </si>
  <si>
    <t>Do sources equal uses?</t>
  </si>
  <si>
    <t>Do Sources and Uses Balance?</t>
  </si>
  <si>
    <t>* Sources and Uses MUST EQUAL</t>
  </si>
  <si>
    <t>Summary of All Project Costs (Uses)</t>
  </si>
  <si>
    <t>Total Uses (project costs)</t>
  </si>
  <si>
    <t>Total Project Cost</t>
  </si>
  <si>
    <t>Developer:</t>
  </si>
  <si>
    <t>Unit Size</t>
  </si>
  <si>
    <t>No. of Bedrooms</t>
  </si>
  <si>
    <t>Maximum</t>
  </si>
  <si>
    <t>Local Multiplier</t>
  </si>
  <si>
    <t>Per-Unit Subsidy Limit</t>
  </si>
  <si>
    <t>Section 234 - Elevator Type Condo Housing Limits</t>
  </si>
  <si>
    <t>Effective January 1, 2024</t>
  </si>
  <si>
    <t>Existing</t>
  </si>
  <si>
    <t>New Construction</t>
  </si>
  <si>
    <t>Effective September 1, 2024</t>
  </si>
  <si>
    <t>HOME Homeownership Sales Price Limits</t>
  </si>
  <si>
    <t>1-unit</t>
  </si>
  <si>
    <t>2-unit</t>
  </si>
  <si>
    <t>3-unit</t>
  </si>
  <si>
    <t>4-unit</t>
  </si>
  <si>
    <t>Project name:</t>
  </si>
  <si>
    <t>HUD Income Limits</t>
  </si>
  <si>
    <t>50%                                               (Very Low)</t>
  </si>
  <si>
    <t>30%                                               (Extremely Low)</t>
  </si>
  <si>
    <t>60%                                               (Low)</t>
  </si>
  <si>
    <t>80%                                               (Moderate)</t>
  </si>
  <si>
    <t>Household      Size</t>
  </si>
  <si>
    <t>Rehabilitation</t>
  </si>
  <si>
    <t>Target AMI</t>
  </si>
  <si>
    <t>Efficiency Units</t>
  </si>
  <si>
    <t>1-Bedroom Units</t>
  </si>
  <si>
    <t>2-Bedroom Units</t>
  </si>
  <si>
    <t>3-Bedroom Units</t>
  </si>
  <si>
    <t>4+-Bedroom Units</t>
  </si>
  <si>
    <t>HOME-Assisted</t>
  </si>
  <si>
    <t>&gt; 80% *</t>
  </si>
  <si>
    <t>* HOME funds cannot be used to assist households earning more than 80% AMI</t>
  </si>
  <si>
    <t>Total 4-BR</t>
  </si>
  <si>
    <t>Total 3-BR</t>
  </si>
  <si>
    <t>Total 2-BR</t>
  </si>
  <si>
    <t>Total 1-BR</t>
  </si>
  <si>
    <t>Total 0-BR</t>
  </si>
  <si>
    <t>Total HOME-Assisted</t>
  </si>
  <si>
    <t>Total All Units</t>
  </si>
  <si>
    <t>Total New Construction Units:</t>
  </si>
  <si>
    <t>Total Rehabilitation Units:</t>
  </si>
  <si>
    <t>Other</t>
  </si>
  <si>
    <t>Number of Total Units</t>
  </si>
  <si>
    <t>HOME Budget *</t>
  </si>
  <si>
    <t>Hard &amp; Soft Construction Costs</t>
  </si>
  <si>
    <t>Developer Fee **</t>
  </si>
  <si>
    <t>Down Payment Assistance  ***</t>
  </si>
  <si>
    <t>Total HOME Units:</t>
  </si>
  <si>
    <t>Total All Units:</t>
  </si>
  <si>
    <t>HOME Match Amount *</t>
  </si>
  <si>
    <t>Totals</t>
  </si>
  <si>
    <t>Project Address(es)</t>
  </si>
  <si>
    <t>Loan Term (months)</t>
  </si>
  <si>
    <t>Unit Information</t>
  </si>
  <si>
    <t>Street Address 1</t>
  </si>
  <si>
    <t>Street Address 2</t>
  </si>
  <si>
    <t>Street Address 3</t>
  </si>
  <si>
    <t>Street Address 4</t>
  </si>
  <si>
    <t>Street Address 5</t>
  </si>
  <si>
    <t>Street Address 6</t>
  </si>
  <si>
    <t>Zip Code</t>
  </si>
  <si>
    <t>Neighborhood</t>
  </si>
  <si>
    <t>Rehab/New Construction</t>
  </si>
  <si>
    <t>LOCATION</t>
  </si>
  <si>
    <t>UNIT(S)</t>
  </si>
  <si>
    <t>Unit Square Footage</t>
  </si>
  <si>
    <t>Unit Type</t>
  </si>
  <si>
    <t>Number of bedrooms</t>
  </si>
  <si>
    <t>Number of bathrooms</t>
  </si>
  <si>
    <t>Development Costs</t>
  </si>
  <si>
    <t>PREDEVELOPMENT</t>
  </si>
  <si>
    <t>G.</t>
  </si>
  <si>
    <t>Total Predevelopment Costs</t>
  </si>
  <si>
    <t>Architect &amp; Structural Engineer</t>
  </si>
  <si>
    <t>Asbestos, Radon, and Lead-Based Paint Testing</t>
  </si>
  <si>
    <t>Phase I Environmental Inspections</t>
  </si>
  <si>
    <t>Survey &amp; Civil Engineering</t>
  </si>
  <si>
    <t>TOTAL</t>
  </si>
  <si>
    <t>ACQUISITION</t>
  </si>
  <si>
    <t>Total Acquisition Costs</t>
  </si>
  <si>
    <t>Land and/or Building Cost</t>
  </si>
  <si>
    <t>Closing Costs (Title insurance, recording, etc.)</t>
  </si>
  <si>
    <t>Relocation</t>
  </si>
  <si>
    <t>CONSTRUCTION COSTS</t>
  </si>
  <si>
    <t>On-Site Infrastructure Improvements</t>
  </si>
  <si>
    <t>Landscaping</t>
  </si>
  <si>
    <t>Appliances</t>
  </si>
  <si>
    <t>Contractor Fees/Overhead</t>
  </si>
  <si>
    <t>Total Construction Costs</t>
  </si>
  <si>
    <t>Legal Services</t>
  </si>
  <si>
    <t>Marketing &amp; Advertising</t>
  </si>
  <si>
    <t>City/County Fees &amp; Permits</t>
  </si>
  <si>
    <t>Environmental Clearance</t>
  </si>
  <si>
    <t>Demolition</t>
  </si>
  <si>
    <t>Rehab Construction Costs</t>
  </si>
  <si>
    <t>New Construction Costs</t>
  </si>
  <si>
    <t>Construction Contingency</t>
  </si>
  <si>
    <t>CARRYING/FINANCING COSTS</t>
  </si>
  <si>
    <t>Inspection &amp; Draw Fees</t>
  </si>
  <si>
    <t>Builder's Risk Insurance</t>
  </si>
  <si>
    <t>Property Liability Insurance</t>
  </si>
  <si>
    <t>Property Taxes (during development)</t>
  </si>
  <si>
    <t>Total Carrying/Financing Costs</t>
  </si>
  <si>
    <t>SELLER'S CLOSING COSTS</t>
  </si>
  <si>
    <t>Realtor Commission</t>
  </si>
  <si>
    <t>Closing Costs</t>
  </si>
  <si>
    <t>Home Warranty</t>
  </si>
  <si>
    <t>Total Seller's Closing Costs</t>
  </si>
  <si>
    <t>Down Payment Assistance (min. $1,000 per unit)</t>
  </si>
  <si>
    <t>DEVELOPER FEE</t>
  </si>
  <si>
    <t>8.</t>
  </si>
  <si>
    <t>9.</t>
  </si>
  <si>
    <t>10.</t>
  </si>
  <si>
    <t>H.</t>
  </si>
  <si>
    <t>I.</t>
  </si>
  <si>
    <t>J.</t>
  </si>
  <si>
    <t>K.</t>
  </si>
  <si>
    <t>Development Cost Summary</t>
  </si>
  <si>
    <t>Average Cost Per Unit</t>
  </si>
  <si>
    <t>Average HOME Subsidy Limit</t>
  </si>
  <si>
    <t>Sources of Funds</t>
  </si>
  <si>
    <t>Description of Costs</t>
  </si>
  <si>
    <t>City of Evansville Resources</t>
  </si>
  <si>
    <t>HOME</t>
  </si>
  <si>
    <t>Non-City Resources</t>
  </si>
  <si>
    <t>PRE-DEVELOPMENT COSTS</t>
  </si>
  <si>
    <t>TOTAL COST</t>
  </si>
  <si>
    <t>Homebuyer Budget</t>
  </si>
  <si>
    <t>Rental Budget</t>
  </si>
  <si>
    <t>Lease-to-Purchase Budget</t>
  </si>
  <si>
    <t>Owner-Occupied Rehab Budget</t>
  </si>
  <si>
    <t>Appraisals</t>
  </si>
  <si>
    <t>OTHER COSTS</t>
  </si>
  <si>
    <t>Client-Related Services</t>
  </si>
  <si>
    <t>Replacement Reserves</t>
  </si>
  <si>
    <t>Operating Reserves</t>
  </si>
  <si>
    <t>Rent-up Reserves</t>
  </si>
  <si>
    <t>Homeownership Counseling</t>
  </si>
  <si>
    <t>SERVICES</t>
  </si>
  <si>
    <t>Total Services Costs</t>
  </si>
  <si>
    <t>% HOME-Assisted</t>
  </si>
  <si>
    <t>Construction/Rehab Costs</t>
  </si>
  <si>
    <t>Services</t>
  </si>
  <si>
    <t>Carrying/Financing Costs</t>
  </si>
  <si>
    <t>Other Costs</t>
  </si>
  <si>
    <t>L.</t>
  </si>
  <si>
    <t>Asbestos, Radon, Lead-Based Paint Testing</t>
  </si>
  <si>
    <t>Land/Building Acquisition Cost</t>
  </si>
  <si>
    <t>Closing Costs (title insurance, etc.)</t>
  </si>
  <si>
    <t>Fees and Permits</t>
  </si>
  <si>
    <t>On-site Infrastructure Improvements</t>
  </si>
  <si>
    <t>Rehabiliation Costs</t>
  </si>
  <si>
    <t>Marketing/Advertising</t>
  </si>
  <si>
    <t>Developer Fee as % of HOME Development Cost</t>
  </si>
  <si>
    <t>Total Other Costs</t>
  </si>
  <si>
    <t>DOWN PAYMENT ASSISTANCE</t>
  </si>
  <si>
    <t>M.</t>
  </si>
  <si>
    <t>Seller's Closing Costs</t>
  </si>
  <si>
    <t>Uses (Project Development Costs)</t>
  </si>
  <si>
    <t>Homebuyer Affordability</t>
  </si>
  <si>
    <t>H. HOME Subsidy Limits</t>
  </si>
  <si>
    <t>Market Capture</t>
  </si>
  <si>
    <t>Number of homes sold in the housing market area during the last 12 months (effective demand)</t>
  </si>
  <si>
    <t>Required market capture</t>
  </si>
  <si>
    <t>divided by 12 months =</t>
  </si>
  <si>
    <t>Market area sales per month</t>
  </si>
  <si>
    <t>Project sales per month</t>
  </si>
  <si>
    <t>Price Analysis</t>
  </si>
  <si>
    <t>Average Sales Price of new homes in market</t>
  </si>
  <si>
    <t>Average Sales Price of rehabilitated homes in market</t>
  </si>
  <si>
    <t>Proposed Average Sales Price of homes in the project</t>
  </si>
  <si>
    <t>Price Range of homes in the project</t>
  </si>
  <si>
    <t>low</t>
  </si>
  <si>
    <t>high</t>
  </si>
  <si>
    <t>=</t>
  </si>
  <si>
    <t>range</t>
  </si>
  <si>
    <t>Conversion Plan</t>
  </si>
  <si>
    <t>Complete the following to demonstrate that the home(s) would be financially feasible as a rental</t>
  </si>
  <si>
    <t>Monthly operating costs per unit</t>
  </si>
  <si>
    <t>Monthly cash flow per unit</t>
  </si>
  <si>
    <t>Explain how you determined the rent and income amounts to be reasonable and accurate</t>
  </si>
  <si>
    <t>Projected Household Size</t>
  </si>
  <si>
    <t>80% Median Income for Household Size</t>
  </si>
  <si>
    <t>Projected Homebuyer Annual Income</t>
  </si>
  <si>
    <t>% AMI</t>
  </si>
  <si>
    <t>Projected Homebuyer Monthly Income</t>
  </si>
  <si>
    <t>Maximum Allowed Housing-to-Income Ratio</t>
  </si>
  <si>
    <t>Maximum Allowed Mortgage Payment (PITI)</t>
  </si>
  <si>
    <t>Estimated Sales Price</t>
  </si>
  <si>
    <t>Estimated Closing Costs</t>
  </si>
  <si>
    <t>Home Sale Price + Closing Costs</t>
  </si>
  <si>
    <t>k.</t>
  </si>
  <si>
    <t>Estimated Down Payment/Earnest Money by buyer</t>
  </si>
  <si>
    <t>l.</t>
  </si>
  <si>
    <t>HOME Down Payment Assistance (min. $1,000)</t>
  </si>
  <si>
    <t>m.</t>
  </si>
  <si>
    <t>Developer/Other Down Payment Assistance</t>
  </si>
  <si>
    <t>Adjustments (Title premium adjustment, etc.)</t>
  </si>
  <si>
    <t>n.</t>
  </si>
  <si>
    <t>o.</t>
  </si>
  <si>
    <t>Mortgage Principal Amount</t>
  </si>
  <si>
    <t>p.</t>
  </si>
  <si>
    <t>Mortgage Loan-to-Value Ratio</t>
  </si>
  <si>
    <t>q.</t>
  </si>
  <si>
    <t>r.</t>
  </si>
  <si>
    <t>Mortgage Term (years)</t>
  </si>
  <si>
    <t>s.</t>
  </si>
  <si>
    <t>t.</t>
  </si>
  <si>
    <t>u.</t>
  </si>
  <si>
    <t>v.</t>
  </si>
  <si>
    <t>w.</t>
  </si>
  <si>
    <t>x.</t>
  </si>
  <si>
    <t>y.</t>
  </si>
  <si>
    <t>z.</t>
  </si>
  <si>
    <t>Mortgage Principal &amp; Interest (monthly)</t>
  </si>
  <si>
    <t>Property Taxes (monthly)</t>
  </si>
  <si>
    <t>Home Insurance (monthly)</t>
  </si>
  <si>
    <t>Private Mortgage Insurance (monthly)</t>
  </si>
  <si>
    <t>Total Monthly Mortgage Payment (PITI)</t>
  </si>
  <si>
    <t>Minimum Annual Income Required</t>
  </si>
  <si>
    <t>Housing-to-Income Ratio</t>
  </si>
  <si>
    <t>Is Home Affordable to Buyer?</t>
  </si>
  <si>
    <r>
      <t xml:space="preserve">Only input data into </t>
    </r>
    <r>
      <rPr>
        <b/>
        <sz val="11"/>
        <color theme="1"/>
        <rFont val="Arial"/>
        <family val="2"/>
      </rPr>
      <t>yellow</t>
    </r>
    <r>
      <rPr>
        <sz val="11"/>
        <color theme="1"/>
        <rFont val="Arial"/>
        <family val="2"/>
      </rPr>
      <t xml:space="preserve"> cells. All other cells are write-protected or are for DMD use only</t>
    </r>
  </si>
  <si>
    <r>
      <t xml:space="preserve">* Does not include any costs that will </t>
    </r>
    <r>
      <rPr>
        <b/>
        <sz val="10"/>
        <color theme="1"/>
        <rFont val="Arial"/>
        <family val="2"/>
      </rPr>
      <t>not</t>
    </r>
    <r>
      <rPr>
        <sz val="10"/>
        <color theme="1"/>
        <rFont val="Arial"/>
        <family val="2"/>
      </rPr>
      <t xml:space="preserve"> be paid for with HOME funding</t>
    </r>
  </si>
  <si>
    <t>≤ 30%</t>
  </si>
  <si>
    <t>≤ 80%</t>
  </si>
  <si>
    <r>
      <t xml:space="preserve">Bank Fees: </t>
    </r>
    <r>
      <rPr>
        <i/>
        <sz val="11"/>
        <color theme="1"/>
        <rFont val="Arial"/>
        <family val="2"/>
      </rPr>
      <t>Construction Loan</t>
    </r>
  </si>
  <si>
    <r>
      <t xml:space="preserve">Title Insurance: </t>
    </r>
    <r>
      <rPr>
        <i/>
        <sz val="11"/>
        <color theme="1"/>
        <rFont val="Arial"/>
        <family val="2"/>
      </rPr>
      <t>Construction Loan</t>
    </r>
  </si>
  <si>
    <r>
      <t xml:space="preserve">Loan Interest: </t>
    </r>
    <r>
      <rPr>
        <i/>
        <sz val="11"/>
        <color theme="1"/>
        <rFont val="Arial"/>
        <family val="2"/>
      </rPr>
      <t>Construction Loan</t>
    </r>
  </si>
  <si>
    <r>
      <t xml:space="preserve">*Replace with each street address </t>
    </r>
    <r>
      <rPr>
        <b/>
        <sz val="10"/>
        <color theme="1"/>
        <rFont val="Arial"/>
        <family val="2"/>
      </rPr>
      <t>to be assisted with HOME funds</t>
    </r>
    <r>
      <rPr>
        <sz val="10"/>
        <color theme="1"/>
        <rFont val="Arial"/>
        <family val="2"/>
      </rPr>
      <t xml:space="preserve"> &gt;</t>
    </r>
  </si>
  <si>
    <r>
      <t xml:space="preserve">Housing-to-Income Ratio Analysis </t>
    </r>
    <r>
      <rPr>
        <sz val="11"/>
        <color theme="1"/>
        <rFont val="Arial"/>
        <family val="2"/>
      </rPr>
      <t>(</t>
    </r>
    <r>
      <rPr>
        <i/>
        <sz val="11"/>
        <color theme="1"/>
        <rFont val="Arial"/>
        <family val="2"/>
      </rPr>
      <t>Front-End Ratio)</t>
    </r>
  </si>
  <si>
    <r>
      <t xml:space="preserve">ACTUAL Homebuyer Affordability </t>
    </r>
    <r>
      <rPr>
        <b/>
        <i/>
        <sz val="10"/>
        <color theme="1"/>
        <rFont val="Arial"/>
        <family val="2"/>
      </rPr>
      <t>(to be completed upon sale of property(s)</t>
    </r>
  </si>
  <si>
    <t>PROJECTED Homebuyer Scenario</t>
  </si>
  <si>
    <t>AMI Verification</t>
  </si>
  <si>
    <t>Number of homes in the project proposed to be sold per 12 months</t>
  </si>
  <si>
    <t>Identify the Average Sales Price of homes sold in the housing market area within the last 12 months</t>
  </si>
  <si>
    <t>Monthly rent per unit*</t>
  </si>
  <si>
    <t>B. Project Schedule</t>
  </si>
  <si>
    <t>Project Activity</t>
  </si>
  <si>
    <t>Completed?</t>
  </si>
  <si>
    <t>Estimated Date</t>
  </si>
  <si>
    <t>Establish site control</t>
  </si>
  <si>
    <t>Submit HOME/CDBG Proposal</t>
  </si>
  <si>
    <t>Market study</t>
  </si>
  <si>
    <t>Environmental and 106 review</t>
  </si>
  <si>
    <t>Radon testing</t>
  </si>
  <si>
    <t>Secure funding</t>
  </si>
  <si>
    <t xml:space="preserve">2. </t>
  </si>
  <si>
    <t>Contractor Procurement</t>
  </si>
  <si>
    <t>Scope of work established</t>
  </si>
  <si>
    <t>Select contractors</t>
  </si>
  <si>
    <t>Construction</t>
  </si>
  <si>
    <t>Site preparation</t>
  </si>
  <si>
    <t>Construction begins</t>
  </si>
  <si>
    <t>Construction complete</t>
  </si>
  <si>
    <t>Completion</t>
  </si>
  <si>
    <t>Marketing of units</t>
  </si>
  <si>
    <r>
      <t>Bid project</t>
    </r>
    <r>
      <rPr>
        <i/>
        <sz val="10"/>
        <color theme="1"/>
        <rFont val="Arial"/>
        <family val="2"/>
      </rPr>
      <t xml:space="preserve"> (follow City procurement policy)</t>
    </r>
  </si>
  <si>
    <r>
      <t xml:space="preserve">Final invoice </t>
    </r>
    <r>
      <rPr>
        <i/>
        <sz val="10"/>
        <color theme="1"/>
        <rFont val="Arial"/>
        <family val="2"/>
      </rPr>
      <t>(after HOME/CDBG units are filled)</t>
    </r>
  </si>
  <si>
    <t>Project Schedule</t>
  </si>
  <si>
    <t>C. Housing Unit Breakdown</t>
  </si>
  <si>
    <t>D. Sources of Funds</t>
  </si>
  <si>
    <t>E. Uses (Project Development Costs)</t>
  </si>
  <si>
    <t>Sales Price</t>
  </si>
  <si>
    <t>Homebuyer Monthly Income</t>
  </si>
  <si>
    <t>Household Size</t>
  </si>
  <si>
    <t>Homebuyer Annual Income</t>
  </si>
  <si>
    <t>Mortgage Annual Interest Rate</t>
  </si>
  <si>
    <t>aa.</t>
  </si>
  <si>
    <t>Appraised Value</t>
  </si>
  <si>
    <t>ab.</t>
  </si>
  <si>
    <t>Projected Appraised Value</t>
  </si>
  <si>
    <t>DIRECT HOMEBUYER SUBSIDY</t>
  </si>
  <si>
    <t>Number of Donated Hours</t>
  </si>
  <si>
    <t>Value of Donation (Per Hour)</t>
  </si>
  <si>
    <t>HOME Development Cost minus Developer Fee</t>
  </si>
  <si>
    <t>Down Payment Assistance (DPA)*</t>
  </si>
  <si>
    <t>TOTAL PROJECT COSTS</t>
  </si>
  <si>
    <t>11.</t>
  </si>
  <si>
    <t>ac.</t>
  </si>
  <si>
    <t>ad.</t>
  </si>
  <si>
    <t>Is unit over-subsidized?</t>
  </si>
  <si>
    <t>Fair Market Value Reduction*</t>
  </si>
  <si>
    <t>Amount available for FMVR</t>
  </si>
  <si>
    <t>*Fair Market Value Reduction (FMVR)</t>
  </si>
  <si>
    <t>ae.</t>
  </si>
  <si>
    <t>TOTAL HOME-FUNDED PROJECT COSTS</t>
  </si>
  <si>
    <t>Amount above subsidy limit (if red, adjust HOME request):</t>
  </si>
  <si>
    <r>
      <t xml:space="preserve">**Do not start demolition, rehabilitation, or construction prior to being given </t>
    </r>
    <r>
      <rPr>
        <b/>
        <i/>
        <sz val="9"/>
        <color theme="3"/>
        <rFont val="Arial"/>
        <family val="2"/>
      </rPr>
      <t>NOTICE TO PROCEED</t>
    </r>
    <r>
      <rPr>
        <b/>
        <sz val="9"/>
        <color theme="3"/>
        <rFont val="Arial"/>
        <family val="2"/>
      </rPr>
      <t xml:space="preserve"> from DMD.</t>
    </r>
  </si>
  <si>
    <t>H. Market Analysis</t>
  </si>
  <si>
    <t>G. Homebuyer Affordability</t>
  </si>
  <si>
    <t>F. HOME Budget</t>
  </si>
  <si>
    <t>Complete estimated costs and assistance in each column for each address listed at the top. There is a City-required minimum down payment of $1,000 from HOME funds and a minimum of $10,000 total Direct Homebuyer Subsidy, which can come from a combination of sources. Direct Homebuyer Subsidy is typically down payment assistance, but it can also come in the form of Fair Market Value Reduction (FMVR), which is the difference between the home's appraised value and the actual sales price, if you sell for less than the appraised value to help the buyer afford the home. FMVR is also considered when determining total subsidy; bear in mind that too much FMVR can cause you to exceed your HOME Subsidy Limits (see Tab I)</t>
  </si>
  <si>
    <t>Many cells contain instructions, examples, or other general information when clicked</t>
  </si>
  <si>
    <r>
      <t xml:space="preserve">Enter basic information about the project. White cells will auto-populate as data is added in later tabs. Be aware that many cells will not populate until other tabs are completed. Complete </t>
    </r>
    <r>
      <rPr>
        <b/>
        <sz val="11"/>
        <color theme="3"/>
        <rFont val="Arial"/>
        <family val="2"/>
      </rPr>
      <t>1. Project Information</t>
    </r>
    <r>
      <rPr>
        <sz val="11"/>
        <color theme="3"/>
        <rFont val="Arial"/>
        <family val="2"/>
      </rPr>
      <t xml:space="preserve"> before beginning any other tabs. Before submitting, this tab should be checked for any errors and the bottom row should show that Sources and Funds balance.</t>
    </r>
  </si>
  <si>
    <t>This Workbook must be updated and resubmitted when the project becomes shovel-ready and again once the project is complete and the units are sold.</t>
  </si>
  <si>
    <t>Pre-filled activities are minimal requirements. Please see the Project Checklist and discuss other HOME requirements with DMD in preparation for your project. This timeline should be updated each time a new Worksheet is submitted to DMD.</t>
  </si>
  <si>
    <r>
      <t>Identify</t>
    </r>
    <r>
      <rPr>
        <u/>
        <sz val="11"/>
        <color theme="3"/>
        <rFont val="Arial"/>
        <family val="2"/>
      </rPr>
      <t xml:space="preserve"> how many units of each size (# of bedrooms) for each targeted income-level</t>
    </r>
    <r>
      <rPr>
        <sz val="11"/>
        <color theme="3"/>
        <rFont val="Arial"/>
        <family val="2"/>
      </rPr>
      <t xml:space="preserve"> will be rehabilitated or constructed. This data is used by DMD and HUD to determine the maximum subsidy limit, as well as accomplishment data by income level. Identify total number of HOME units as well as overall total.</t>
    </r>
  </si>
  <si>
    <t>The Sources of Funds tab is where developers will identify each source of funds for this specific project. Sources listed in one place on this tab should not be listed in any other place on this tab. For example, if the developer is receiving a private grant from a business and that is identified under Grants, those funds should not also be listed under In-Kind Donations. "Lender 1", "Lender 2", etc. in yellow cells should be changed so lenders are identified.</t>
  </si>
  <si>
    <t>h</t>
  </si>
  <si>
    <t>Donated Labor*</t>
  </si>
  <si>
    <r>
      <t xml:space="preserve">Use this tab to provide a detailed breakdown of ALL project development costs. These costs should be split up by your HOME budget, other city funding sources (CDBG, AHTF, etc.), and non-city funding sources. </t>
    </r>
    <r>
      <rPr>
        <u/>
        <sz val="11"/>
        <color theme="3"/>
        <rFont val="Arial"/>
        <family val="2"/>
      </rPr>
      <t>Uses must equal Sources</t>
    </r>
    <r>
      <rPr>
        <sz val="11"/>
        <color theme="3"/>
        <rFont val="Arial"/>
        <family val="2"/>
      </rPr>
      <t xml:space="preserve">. Failure to include </t>
    </r>
    <r>
      <rPr>
        <b/>
        <sz val="11"/>
        <color theme="3"/>
        <rFont val="Arial"/>
        <family val="2"/>
      </rPr>
      <t>all</t>
    </r>
    <r>
      <rPr>
        <sz val="11"/>
        <color theme="3"/>
        <rFont val="Arial"/>
        <family val="2"/>
      </rPr>
      <t xml:space="preserve"> values listed in the Sources tab, including in-kind donations, will result in unbalanced Sources and Uses.</t>
    </r>
  </si>
  <si>
    <r>
      <t xml:space="preserve">Identify all </t>
    </r>
    <r>
      <rPr>
        <b/>
        <sz val="11"/>
        <color theme="3"/>
        <rFont val="Arial"/>
        <family val="2"/>
      </rPr>
      <t>HOME</t>
    </r>
    <r>
      <rPr>
        <sz val="11"/>
        <color theme="3"/>
        <rFont val="Arial"/>
        <family val="2"/>
      </rPr>
      <t xml:space="preserve"> development costs, broken down by unit. Do not include expenses that will not be reimbursed with HOME funds. Ensure total cost of each category is accurate (nothing is duplicated). The Total HOME Development Costs (orange cell) should equal the HOME fund request in the Sources of Funds tab and the Total HOME Development Costs in the Project Development Costs tab. Keep HOME Subsidy Limits in mind when calculating expenses for each unit.</t>
    </r>
  </si>
  <si>
    <t>Detail the need for homebuyer units in the market area. A current market study conducted within the last 12 months should be submitted with this workbook reflecting the figures below.</t>
  </si>
  <si>
    <t>Avg. Per Unit</t>
  </si>
  <si>
    <r>
      <t xml:space="preserve">Sale of units </t>
    </r>
    <r>
      <rPr>
        <i/>
        <sz val="10"/>
        <color theme="1"/>
        <rFont val="Arial"/>
        <family val="2"/>
      </rPr>
      <t>(within 9 months of construction completion)*</t>
    </r>
  </si>
  <si>
    <t>≤ 50%</t>
  </si>
  <si>
    <t>≤ 60%</t>
  </si>
  <si>
    <t>Additional instructions are located near the top of each tab. Cells with an asterisk* may have special notes in their corresponding input cells.</t>
  </si>
  <si>
    <t>Other Loans</t>
  </si>
  <si>
    <t>Units must be under a ratified sales contract within 9 months of completion. If units are not sold within 9 months, they must be rented to income-eligible tenants (24 CFR 92.254(a)(3).</t>
  </si>
  <si>
    <t>Deferred Developer Fees</t>
  </si>
  <si>
    <t>Other HOME:</t>
  </si>
  <si>
    <t>(812) 436-7815</t>
  </si>
  <si>
    <t>Effective June 1, 2025</t>
  </si>
  <si>
    <t>** Maximum 12% of total HOME budget</t>
  </si>
  <si>
    <t>Updated 9/17/2025</t>
  </si>
  <si>
    <t>This Project Budget Workbook must be submitted electronically as an Excel file as a supplement to the 2026 HOME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</si>
</sst>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lt;=9999999]###\-####;\(###\)\ ###\-####"/>
    <numFmt numFmtId="166" formatCode="&quot;$&quot;#,##0.00"/>
    <numFmt numFmtId="167" formatCode="&quot;$&quot;#,##0"/>
    <numFmt numFmtId="168" formatCode="0.0%"/>
  </numFmts>
  <fonts count="4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b/>
      <sz val="11"/>
      <color theme="1"/>
      <name val="Aptos"/>
      <family val="2"/>
    </font>
    <font>
      <b/>
      <sz val="12"/>
      <color theme="1"/>
      <name val="Aptos"/>
      <family val="2"/>
    </font>
    <font>
      <sz val="10"/>
      <color theme="1"/>
      <name val="Aptos"/>
      <family val="2"/>
    </font>
    <font>
      <u/>
      <sz val="11"/>
      <color theme="10"/>
      <name val="Aptos Narrow"/>
      <family val="2"/>
      <scheme val="minor"/>
    </font>
    <font>
      <sz val="8"/>
      <name val="Aptos Narrow"/>
      <family val="2"/>
      <scheme val="minor"/>
    </font>
    <font>
      <b/>
      <i/>
      <sz val="11"/>
      <color theme="1"/>
      <name val="Aptos"/>
      <family val="2"/>
    </font>
    <font>
      <b/>
      <sz val="18"/>
      <color theme="1"/>
      <name val="Arial"/>
      <family val="2"/>
    </font>
    <font>
      <sz val="11"/>
      <color theme="1"/>
      <name val="Arial"/>
      <family val="2"/>
    </font>
    <font>
      <b/>
      <sz val="11"/>
      <color theme="1"/>
      <name val="Arial"/>
      <family val="2"/>
    </font>
    <font>
      <b/>
      <u/>
      <sz val="14"/>
      <color theme="1"/>
      <name val="Arial"/>
      <family val="2"/>
    </font>
    <font>
      <sz val="10"/>
      <color theme="1"/>
      <name val="Arial"/>
      <family val="2"/>
    </font>
    <font>
      <sz val="9"/>
      <color theme="1"/>
      <name val="Arial"/>
      <family val="2"/>
    </font>
    <font>
      <sz val="11"/>
      <color rgb="FFFF0000"/>
      <name val="Arial"/>
      <family val="2"/>
    </font>
    <font>
      <u/>
      <sz val="11"/>
      <color theme="10"/>
      <name val="Arial"/>
      <family val="2"/>
    </font>
    <font>
      <sz val="14"/>
      <color theme="1"/>
      <name val="Arial"/>
      <family val="2"/>
    </font>
    <font>
      <u/>
      <sz val="16"/>
      <color theme="1"/>
      <name val="Arial"/>
      <family val="2"/>
    </font>
    <font>
      <u/>
      <sz val="14"/>
      <color theme="1"/>
      <name val="Arial"/>
      <family val="2"/>
    </font>
    <font>
      <sz val="12"/>
      <color rgb="FFFF0000"/>
      <name val="Arial"/>
      <family val="2"/>
    </font>
    <font>
      <b/>
      <sz val="12"/>
      <color theme="1"/>
      <name val="Arial"/>
      <family val="2"/>
    </font>
    <font>
      <sz val="11"/>
      <color theme="3"/>
      <name val="Arial"/>
      <family val="2"/>
    </font>
    <font>
      <b/>
      <sz val="12"/>
      <color theme="3"/>
      <name val="Arial"/>
      <family val="2"/>
    </font>
    <font>
      <b/>
      <sz val="9"/>
      <color theme="1"/>
      <name val="Arial"/>
      <family val="2"/>
    </font>
    <font>
      <b/>
      <sz val="10"/>
      <color theme="1"/>
      <name val="Arial"/>
      <family val="2"/>
    </font>
    <font>
      <u/>
      <sz val="11"/>
      <color theme="3"/>
      <name val="Arial"/>
      <family val="2"/>
    </font>
    <font>
      <b/>
      <sz val="14"/>
      <color theme="1"/>
      <name val="Arial"/>
      <family val="2"/>
    </font>
    <font>
      <u/>
      <sz val="11"/>
      <color theme="1"/>
      <name val="Arial"/>
      <family val="2"/>
    </font>
    <font>
      <b/>
      <i/>
      <sz val="10"/>
      <color theme="1"/>
      <name val="Arial"/>
      <family val="2"/>
    </font>
    <font>
      <i/>
      <sz val="11"/>
      <color theme="1"/>
      <name val="Arial"/>
      <family val="2"/>
    </font>
    <font>
      <b/>
      <i/>
      <sz val="11"/>
      <color theme="1"/>
      <name val="Arial"/>
      <family val="2"/>
    </font>
    <font>
      <i/>
      <sz val="10"/>
      <color theme="1"/>
      <name val="Arial"/>
      <family val="2"/>
    </font>
    <font>
      <sz val="9"/>
      <name val="Arial"/>
      <family val="2"/>
    </font>
    <font>
      <sz val="8"/>
      <color theme="1"/>
      <name val="Arial"/>
      <family val="2"/>
    </font>
    <font>
      <sz val="11"/>
      <name val="Arial"/>
      <family val="2"/>
    </font>
    <font>
      <b/>
      <sz val="9"/>
      <color theme="3"/>
      <name val="Arial"/>
      <family val="2"/>
    </font>
    <font>
      <b/>
      <i/>
      <sz val="9"/>
      <color theme="3"/>
      <name val="Arial"/>
      <family val="2"/>
    </font>
    <font>
      <sz val="10"/>
      <name val="Arial"/>
      <family val="2"/>
    </font>
    <font>
      <b/>
      <sz val="11"/>
      <color theme="3"/>
      <name val="Arial"/>
      <family val="2"/>
    </font>
  </fonts>
  <fills count="11">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theme="5"/>
      </left>
      <right style="thin">
        <color theme="5"/>
      </right>
      <top style="thin">
        <color theme="5"/>
      </top>
      <bottom style="thin">
        <color theme="5"/>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08">
    <xf numFmtId="0" fontId="0" fillId="0" borderId="0" xfId="0"/>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6" borderId="0" xfId="0" applyFont="1" applyFill="1"/>
    <xf numFmtId="49" fontId="3" fillId="6" borderId="0" xfId="0" applyNumberFormat="1" applyFont="1" applyFill="1"/>
    <xf numFmtId="0" fontId="6" fillId="6" borderId="0" xfId="0" applyFont="1" applyFill="1"/>
    <xf numFmtId="0" fontId="4" fillId="6" borderId="0" xfId="0" applyFont="1" applyFill="1" applyAlignment="1">
      <alignment horizontal="center" vertical="center" wrapText="1"/>
    </xf>
    <xf numFmtId="0" fontId="4" fillId="6" borderId="0" xfId="0" applyFont="1" applyFill="1" applyAlignment="1">
      <alignment vertical="center"/>
    </xf>
    <xf numFmtId="0" fontId="5" fillId="6" borderId="0" xfId="0" applyFont="1" applyFill="1" applyAlignment="1">
      <alignment vertical="center"/>
    </xf>
    <xf numFmtId="0" fontId="3" fillId="6" borderId="5" xfId="0" applyFont="1" applyFill="1" applyBorder="1" applyAlignment="1">
      <alignment horizontal="center"/>
    </xf>
    <xf numFmtId="167" fontId="3" fillId="6" borderId="1" xfId="1" applyNumberFormat="1" applyFont="1" applyFill="1" applyBorder="1" applyAlignment="1">
      <alignment horizontal="center"/>
    </xf>
    <xf numFmtId="167" fontId="3" fillId="6" borderId="3" xfId="0" applyNumberFormat="1" applyFont="1" applyFill="1" applyBorder="1" applyAlignment="1">
      <alignment horizontal="center"/>
    </xf>
    <xf numFmtId="0" fontId="3" fillId="6" borderId="5" xfId="0" applyFont="1" applyFill="1" applyBorder="1" applyAlignment="1">
      <alignment horizontal="center" vertical="center"/>
    </xf>
    <xf numFmtId="167" fontId="3" fillId="6" borderId="3" xfId="1" applyNumberFormat="1" applyFont="1" applyFill="1" applyBorder="1" applyAlignment="1">
      <alignment horizontal="center"/>
    </xf>
    <xf numFmtId="167" fontId="3" fillId="6" borderId="1" xfId="0" applyNumberFormat="1" applyFont="1" applyFill="1" applyBorder="1" applyAlignment="1">
      <alignment horizontal="center" vertical="center"/>
    </xf>
    <xf numFmtId="0" fontId="3" fillId="7" borderId="5" xfId="0" applyFont="1" applyFill="1" applyBorder="1" applyAlignment="1">
      <alignment horizontal="center"/>
    </xf>
    <xf numFmtId="167" fontId="3" fillId="7" borderId="1" xfId="1" applyNumberFormat="1" applyFont="1" applyFill="1" applyBorder="1" applyAlignment="1">
      <alignment horizontal="center"/>
    </xf>
    <xf numFmtId="167" fontId="3" fillId="7" borderId="3" xfId="0" applyNumberFormat="1" applyFont="1" applyFill="1" applyBorder="1" applyAlignment="1">
      <alignment horizontal="center"/>
    </xf>
    <xf numFmtId="0" fontId="3" fillId="7" borderId="12" xfId="0" applyFont="1" applyFill="1" applyBorder="1" applyAlignment="1">
      <alignment horizontal="center"/>
    </xf>
    <xf numFmtId="167" fontId="3" fillId="7" borderId="2" xfId="1" applyNumberFormat="1" applyFont="1" applyFill="1" applyBorder="1" applyAlignment="1">
      <alignment horizontal="center"/>
    </xf>
    <xf numFmtId="167" fontId="3" fillId="7" borderId="11" xfId="0" applyNumberFormat="1" applyFont="1" applyFill="1" applyBorder="1" applyAlignment="1">
      <alignment horizontal="center"/>
    </xf>
    <xf numFmtId="0" fontId="3" fillId="7" borderId="5" xfId="0" applyFont="1" applyFill="1" applyBorder="1" applyAlignment="1">
      <alignment horizontal="center" vertical="center"/>
    </xf>
    <xf numFmtId="0" fontId="3" fillId="7" borderId="12" xfId="0" applyFont="1" applyFill="1" applyBorder="1" applyAlignment="1">
      <alignment horizontal="center" vertical="center"/>
    </xf>
    <xf numFmtId="167" fontId="3" fillId="7" borderId="1" xfId="0" applyNumberFormat="1" applyFont="1" applyFill="1" applyBorder="1" applyAlignment="1">
      <alignment horizontal="center" vertical="center"/>
    </xf>
    <xf numFmtId="167" fontId="3" fillId="6" borderId="3" xfId="0" applyNumberFormat="1" applyFont="1" applyFill="1" applyBorder="1" applyAlignment="1">
      <alignment horizontal="center" vertical="center"/>
    </xf>
    <xf numFmtId="167" fontId="3" fillId="7" borderId="3" xfId="0" applyNumberFormat="1" applyFont="1" applyFill="1" applyBorder="1" applyAlignment="1">
      <alignment horizontal="center" vertical="center"/>
    </xf>
    <xf numFmtId="167" fontId="3" fillId="7" borderId="2" xfId="0" applyNumberFormat="1" applyFont="1" applyFill="1" applyBorder="1" applyAlignment="1">
      <alignment horizontal="center" vertical="center"/>
    </xf>
    <xf numFmtId="167" fontId="3" fillId="7" borderId="11" xfId="0" applyNumberFormat="1" applyFont="1" applyFill="1" applyBorder="1" applyAlignment="1">
      <alignment horizontal="center" vertical="center"/>
    </xf>
    <xf numFmtId="167" fontId="6" fillId="7" borderId="1" xfId="1" applyNumberFormat="1" applyFont="1" applyFill="1" applyBorder="1" applyAlignment="1">
      <alignment horizontal="center"/>
    </xf>
    <xf numFmtId="9" fontId="6" fillId="7" borderId="1" xfId="0" applyNumberFormat="1" applyFont="1" applyFill="1" applyBorder="1" applyAlignment="1">
      <alignment horizontal="center"/>
    </xf>
    <xf numFmtId="167" fontId="6" fillId="6" borderId="1" xfId="1" applyNumberFormat="1" applyFont="1" applyFill="1" applyBorder="1" applyAlignment="1">
      <alignment horizontal="center"/>
    </xf>
    <xf numFmtId="9" fontId="6" fillId="6" borderId="1" xfId="0" applyNumberFormat="1" applyFont="1" applyFill="1" applyBorder="1" applyAlignment="1">
      <alignment horizontal="center"/>
    </xf>
    <xf numFmtId="167" fontId="6" fillId="7" borderId="2" xfId="1" applyNumberFormat="1" applyFont="1" applyFill="1" applyBorder="1" applyAlignment="1">
      <alignment horizontal="center"/>
    </xf>
    <xf numFmtId="9" fontId="6" fillId="7" borderId="2" xfId="0" applyNumberFormat="1" applyFont="1" applyFill="1" applyBorder="1" applyAlignment="1">
      <alignment horizontal="center"/>
    </xf>
    <xf numFmtId="49" fontId="2" fillId="6" borderId="0" xfId="0" applyNumberFormat="1" applyFont="1" applyFill="1"/>
    <xf numFmtId="0" fontId="2" fillId="6" borderId="0" xfId="0" applyFont="1" applyFill="1"/>
    <xf numFmtId="0" fontId="0" fillId="6" borderId="0" xfId="0" applyFill="1"/>
    <xf numFmtId="49" fontId="0" fillId="6" borderId="0" xfId="0" applyNumberFormat="1" applyFill="1"/>
    <xf numFmtId="0" fontId="6" fillId="6" borderId="0" xfId="0" applyFont="1" applyFill="1" applyAlignment="1">
      <alignment horizontal="left"/>
    </xf>
    <xf numFmtId="49" fontId="6" fillId="6" borderId="0" xfId="0" applyNumberFormat="1" applyFont="1" applyFill="1"/>
    <xf numFmtId="0" fontId="9" fillId="6" borderId="0" xfId="0" applyFont="1" applyFill="1" applyAlignment="1">
      <alignment vertical="center"/>
    </xf>
    <xf numFmtId="0" fontId="11" fillId="6" borderId="0" xfId="0" applyFont="1" applyFill="1" applyAlignment="1">
      <alignment vertical="center"/>
    </xf>
    <xf numFmtId="0" fontId="12" fillId="6" borderId="0" xfId="0" applyFont="1" applyFill="1" applyAlignment="1">
      <alignment horizontal="center" vertical="center"/>
    </xf>
    <xf numFmtId="0" fontId="12" fillId="6" borderId="0" xfId="0" applyFont="1" applyFill="1" applyAlignment="1">
      <alignment vertical="top"/>
    </xf>
    <xf numFmtId="49" fontId="11" fillId="6" borderId="0" xfId="0" applyNumberFormat="1" applyFont="1" applyFill="1" applyAlignment="1">
      <alignment horizontal="right" vertical="top"/>
    </xf>
    <xf numFmtId="0" fontId="11" fillId="6" borderId="0" xfId="0" applyFont="1" applyFill="1" applyAlignment="1">
      <alignment vertical="top"/>
    </xf>
    <xf numFmtId="49" fontId="11" fillId="6" borderId="0" xfId="0" applyNumberFormat="1" applyFont="1" applyFill="1" applyAlignment="1">
      <alignment horizontal="right" vertical="center"/>
    </xf>
    <xf numFmtId="0" fontId="20" fillId="6" borderId="0" xfId="0" applyFont="1" applyFill="1" applyAlignment="1">
      <alignment horizontal="center" vertical="center" wrapText="1"/>
    </xf>
    <xf numFmtId="0" fontId="11" fillId="6" borderId="0" xfId="0" applyFont="1" applyFill="1"/>
    <xf numFmtId="0" fontId="22" fillId="6" borderId="0" xfId="0" applyFont="1" applyFill="1" applyAlignment="1">
      <alignment horizontal="center" vertical="center"/>
    </xf>
    <xf numFmtId="49" fontId="12" fillId="4" borderId="3" xfId="0" applyNumberFormat="1" applyFont="1" applyFill="1" applyBorder="1" applyAlignment="1">
      <alignment horizontal="left"/>
    </xf>
    <xf numFmtId="49" fontId="11" fillId="6" borderId="0" xfId="0" applyNumberFormat="1" applyFont="1" applyFill="1" applyAlignment="1">
      <alignment horizontal="left"/>
    </xf>
    <xf numFmtId="0" fontId="11" fillId="6" borderId="3" xfId="0" applyFont="1" applyFill="1" applyBorder="1"/>
    <xf numFmtId="0" fontId="11" fillId="6" borderId="5" xfId="0" applyFont="1" applyFill="1" applyBorder="1"/>
    <xf numFmtId="0" fontId="11" fillId="2" borderId="1" xfId="0" applyFont="1" applyFill="1" applyBorder="1" applyAlignment="1">
      <alignment horizontal="left"/>
    </xf>
    <xf numFmtId="0" fontId="11" fillId="6" borderId="0" xfId="0" applyFont="1" applyFill="1" applyAlignment="1">
      <alignment horizontal="left"/>
    </xf>
    <xf numFmtId="49" fontId="11" fillId="6" borderId="0" xfId="0" applyNumberFormat="1" applyFont="1" applyFill="1" applyAlignment="1">
      <alignment horizontal="left" vertical="center"/>
    </xf>
    <xf numFmtId="0" fontId="25" fillId="6" borderId="1" xfId="0" applyFont="1" applyFill="1" applyBorder="1" applyAlignment="1">
      <alignment horizontal="center" vertical="center"/>
    </xf>
    <xf numFmtId="165" fontId="11" fillId="2" borderId="1" xfId="0" applyNumberFormat="1" applyFont="1" applyFill="1" applyBorder="1"/>
    <xf numFmtId="165" fontId="11" fillId="6" borderId="0" xfId="0" applyNumberFormat="1" applyFont="1" applyFill="1"/>
    <xf numFmtId="44" fontId="11" fillId="6" borderId="1" xfId="1" applyFont="1" applyFill="1" applyBorder="1" applyAlignment="1"/>
    <xf numFmtId="44" fontId="11" fillId="6" borderId="0" xfId="1" applyFont="1" applyFill="1" applyAlignment="1"/>
    <xf numFmtId="0" fontId="11" fillId="6" borderId="11" xfId="0" applyFont="1" applyFill="1" applyBorder="1"/>
    <xf numFmtId="0" fontId="11" fillId="6" borderId="12" xfId="0" applyFont="1" applyFill="1" applyBorder="1"/>
    <xf numFmtId="0" fontId="11" fillId="6" borderId="7" xfId="0" applyFont="1" applyFill="1" applyBorder="1"/>
    <xf numFmtId="0" fontId="15" fillId="6" borderId="8" xfId="0" applyFont="1" applyFill="1" applyBorder="1"/>
    <xf numFmtId="0" fontId="14" fillId="6" borderId="0" xfId="0" applyFont="1" applyFill="1"/>
    <xf numFmtId="0" fontId="11" fillId="6" borderId="4" xfId="0" applyFont="1" applyFill="1" applyBorder="1"/>
    <xf numFmtId="0" fontId="12" fillId="6" borderId="3" xfId="0" applyFont="1" applyFill="1" applyBorder="1"/>
    <xf numFmtId="0" fontId="11" fillId="6" borderId="8" xfId="0" applyFont="1" applyFill="1" applyBorder="1"/>
    <xf numFmtId="0" fontId="11" fillId="6" borderId="9" xfId="0" applyFont="1" applyFill="1" applyBorder="1" applyAlignment="1">
      <alignment horizontal="center"/>
    </xf>
    <xf numFmtId="0" fontId="11" fillId="6" borderId="1" xfId="0" applyFont="1" applyFill="1" applyBorder="1" applyAlignment="1">
      <alignment horizontal="center"/>
    </xf>
    <xf numFmtId="49" fontId="11" fillId="6" borderId="0" xfId="0" applyNumberFormat="1" applyFont="1" applyFill="1" applyAlignment="1">
      <alignment horizontal="center" vertical="center" wrapText="1"/>
    </xf>
    <xf numFmtId="0" fontId="12" fillId="5" borderId="2" xfId="0" applyFont="1" applyFill="1" applyBorder="1" applyAlignment="1">
      <alignment horizontal="center" vertical="center" wrapText="1"/>
    </xf>
    <xf numFmtId="0" fontId="11" fillId="6" borderId="0" xfId="0" applyFont="1" applyFill="1" applyAlignment="1">
      <alignment horizontal="center" vertical="center" wrapText="1"/>
    </xf>
    <xf numFmtId="44" fontId="11" fillId="6" borderId="1" xfId="1" applyFont="1" applyFill="1" applyBorder="1" applyAlignment="1">
      <alignment horizontal="left"/>
    </xf>
    <xf numFmtId="44" fontId="11" fillId="3" borderId="1" xfId="1" applyFont="1" applyFill="1" applyBorder="1" applyAlignment="1">
      <alignment horizontal="left"/>
    </xf>
    <xf numFmtId="44" fontId="11" fillId="2" borderId="1" xfId="1" applyFont="1" applyFill="1" applyBorder="1" applyAlignment="1">
      <alignment horizontal="left"/>
    </xf>
    <xf numFmtId="0" fontId="16" fillId="6" borderId="0" xfId="0" applyFont="1" applyFill="1"/>
    <xf numFmtId="0" fontId="11" fillId="6" borderId="10" xfId="0" applyFont="1" applyFill="1" applyBorder="1"/>
    <xf numFmtId="44" fontId="11" fillId="6" borderId="2" xfId="1" applyFont="1" applyFill="1" applyBorder="1" applyAlignment="1">
      <alignment horizontal="left"/>
    </xf>
    <xf numFmtId="44" fontId="11" fillId="2" borderId="2" xfId="1" applyFont="1" applyFill="1" applyBorder="1" applyAlignment="1">
      <alignment horizontal="left"/>
    </xf>
    <xf numFmtId="0" fontId="12" fillId="6" borderId="21" xfId="0" applyFont="1" applyFill="1" applyBorder="1"/>
    <xf numFmtId="0" fontId="12" fillId="6" borderId="22" xfId="0" applyFont="1" applyFill="1" applyBorder="1"/>
    <xf numFmtId="44" fontId="12" fillId="6" borderId="19" xfId="1" applyFont="1" applyFill="1" applyBorder="1" applyAlignment="1">
      <alignment horizontal="left"/>
    </xf>
    <xf numFmtId="44" fontId="12" fillId="6" borderId="20" xfId="1" applyFont="1" applyFill="1" applyBorder="1" applyAlignment="1">
      <alignment horizontal="left"/>
    </xf>
    <xf numFmtId="0" fontId="12" fillId="6" borderId="13" xfId="0" applyFont="1" applyFill="1" applyBorder="1"/>
    <xf numFmtId="49" fontId="12" fillId="6" borderId="0" xfId="0" applyNumberFormat="1" applyFont="1" applyFill="1" applyAlignment="1">
      <alignment horizontal="center" vertical="center"/>
    </xf>
    <xf numFmtId="0" fontId="12" fillId="5" borderId="2" xfId="0" applyFont="1" applyFill="1" applyBorder="1" applyAlignment="1">
      <alignment horizontal="center" vertical="center"/>
    </xf>
    <xf numFmtId="0" fontId="12" fillId="6" borderId="13" xfId="0" applyFont="1" applyFill="1" applyBorder="1" applyAlignment="1">
      <alignment horizontal="center" vertical="center"/>
    </xf>
    <xf numFmtId="10" fontId="11" fillId="6" borderId="1" xfId="2" applyNumberFormat="1" applyFont="1" applyFill="1" applyBorder="1" applyAlignment="1">
      <alignment horizontal="center"/>
    </xf>
    <xf numFmtId="44" fontId="11" fillId="6" borderId="12" xfId="1" applyFont="1" applyFill="1" applyBorder="1" applyAlignment="1">
      <alignment horizontal="left"/>
    </xf>
    <xf numFmtId="10" fontId="11" fillId="6" borderId="2" xfId="2" applyNumberFormat="1" applyFont="1" applyFill="1" applyBorder="1" applyAlignment="1">
      <alignment horizontal="center"/>
    </xf>
    <xf numFmtId="9" fontId="12" fillId="6" borderId="20" xfId="2" applyFont="1" applyFill="1" applyBorder="1" applyAlignment="1">
      <alignment horizontal="center"/>
    </xf>
    <xf numFmtId="49" fontId="11" fillId="6" borderId="0" xfId="0" applyNumberFormat="1" applyFont="1" applyFill="1"/>
    <xf numFmtId="44" fontId="11" fillId="6" borderId="1" xfId="0" applyNumberFormat="1" applyFont="1" applyFill="1" applyBorder="1" applyAlignment="1">
      <alignment horizontal="left"/>
    </xf>
    <xf numFmtId="0" fontId="11" fillId="0" borderId="1" xfId="0" applyFont="1" applyBorder="1" applyAlignment="1">
      <alignment horizontal="center"/>
    </xf>
    <xf numFmtId="0" fontId="26" fillId="6" borderId="0" xfId="0" applyFont="1" applyFill="1"/>
    <xf numFmtId="0" fontId="12" fillId="6" borderId="0" xfId="0" applyFont="1" applyFill="1" applyAlignment="1">
      <alignment horizontal="center"/>
    </xf>
    <xf numFmtId="0" fontId="26" fillId="5" borderId="3"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6" borderId="0" xfId="0" applyFont="1" applyFill="1" applyAlignment="1">
      <alignment horizontal="center" vertical="center" wrapText="1"/>
    </xf>
    <xf numFmtId="0" fontId="11" fillId="2" borderId="1" xfId="0" applyFont="1" applyFill="1" applyBorder="1" applyAlignment="1">
      <alignment horizontal="center"/>
    </xf>
    <xf numFmtId="0" fontId="11" fillId="2" borderId="3" xfId="0" applyFont="1" applyFill="1" applyBorder="1" applyAlignment="1">
      <alignment horizontal="center"/>
    </xf>
    <xf numFmtId="0" fontId="11" fillId="2" borderId="16" xfId="0" applyFont="1" applyFill="1" applyBorder="1" applyAlignment="1">
      <alignment horizontal="center"/>
    </xf>
    <xf numFmtId="0" fontId="11" fillId="3" borderId="16" xfId="0" applyFont="1" applyFill="1" applyBorder="1" applyAlignment="1">
      <alignment horizontal="center"/>
    </xf>
    <xf numFmtId="0" fontId="11" fillId="2" borderId="11" xfId="0" applyFont="1" applyFill="1" applyBorder="1" applyAlignment="1">
      <alignment horizontal="center"/>
    </xf>
    <xf numFmtId="0" fontId="11" fillId="3" borderId="18" xfId="0" applyFont="1" applyFill="1" applyBorder="1" applyAlignment="1">
      <alignment horizontal="center"/>
    </xf>
    <xf numFmtId="0" fontId="11" fillId="6" borderId="2" xfId="0" applyFont="1" applyFill="1" applyBorder="1" applyAlignment="1">
      <alignment horizontal="center"/>
    </xf>
    <xf numFmtId="0" fontId="14" fillId="6" borderId="10" xfId="0" applyFont="1" applyFill="1" applyBorder="1" applyAlignment="1">
      <alignment vertical="center"/>
    </xf>
    <xf numFmtId="0" fontId="12" fillId="6" borderId="19" xfId="0" applyFont="1" applyFill="1" applyBorder="1" applyAlignment="1">
      <alignment horizontal="center"/>
    </xf>
    <xf numFmtId="0" fontId="12" fillId="6" borderId="20" xfId="0" applyFont="1" applyFill="1" applyBorder="1" applyAlignment="1">
      <alignment horizontal="center"/>
    </xf>
    <xf numFmtId="0" fontId="14" fillId="6" borderId="0" xfId="0" applyFont="1" applyFill="1" applyAlignment="1">
      <alignment horizontal="left" vertical="center"/>
    </xf>
    <xf numFmtId="0" fontId="12" fillId="6" borderId="1" xfId="0" applyFont="1" applyFill="1" applyBorder="1" applyAlignment="1">
      <alignment horizontal="left" vertical="center"/>
    </xf>
    <xf numFmtId="0" fontId="12" fillId="6" borderId="5" xfId="0" applyFont="1" applyFill="1" applyBorder="1" applyAlignment="1">
      <alignment horizontal="center" vertical="center"/>
    </xf>
    <xf numFmtId="0" fontId="12" fillId="6" borderId="1" xfId="0" applyFont="1" applyFill="1" applyBorder="1"/>
    <xf numFmtId="49" fontId="12" fillId="4" borderId="3" xfId="0" applyNumberFormat="1" applyFont="1" applyFill="1" applyBorder="1"/>
    <xf numFmtId="49" fontId="12" fillId="6" borderId="0" xfId="0" applyNumberFormat="1" applyFont="1" applyFill="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6" borderId="0" xfId="0" applyFont="1" applyFill="1" applyAlignment="1">
      <alignment horizontal="center" vertical="center" wrapText="1"/>
    </xf>
    <xf numFmtId="44" fontId="11" fillId="2" borderId="46" xfId="1" applyFont="1" applyFill="1" applyBorder="1"/>
    <xf numFmtId="14" fontId="11" fillId="2" borderId="5" xfId="0" applyNumberFormat="1" applyFont="1" applyFill="1" applyBorder="1"/>
    <xf numFmtId="0" fontId="29" fillId="2" borderId="8" xfId="0" applyFont="1" applyFill="1" applyBorder="1"/>
    <xf numFmtId="44" fontId="11" fillId="2" borderId="15" xfId="1" applyFont="1" applyFill="1" applyBorder="1"/>
    <xf numFmtId="14" fontId="11" fillId="2" borderId="1" xfId="0" applyNumberFormat="1" applyFont="1" applyFill="1" applyBorder="1"/>
    <xf numFmtId="0" fontId="29" fillId="2" borderId="5" xfId="0" applyFont="1" applyFill="1" applyBorder="1"/>
    <xf numFmtId="44" fontId="11" fillId="2" borderId="1" xfId="1" applyFont="1" applyFill="1" applyBorder="1"/>
    <xf numFmtId="0" fontId="11" fillId="2" borderId="12" xfId="0" applyFont="1" applyFill="1" applyBorder="1"/>
    <xf numFmtId="0" fontId="11" fillId="2" borderId="1" xfId="0" applyFont="1" applyFill="1" applyBorder="1"/>
    <xf numFmtId="44" fontId="12" fillId="6" borderId="1" xfId="0" applyNumberFormat="1" applyFont="1" applyFill="1" applyBorder="1"/>
    <xf numFmtId="10" fontId="11" fillId="2" borderId="1" xfId="2" applyNumberFormat="1" applyFont="1" applyFill="1" applyBorder="1" applyAlignment="1">
      <alignment horizontal="center"/>
    </xf>
    <xf numFmtId="49" fontId="12" fillId="6" borderId="0" xfId="0" applyNumberFormat="1" applyFont="1" applyFill="1"/>
    <xf numFmtId="0" fontId="12" fillId="5" borderId="8" xfId="0" applyFont="1" applyFill="1" applyBorder="1" applyAlignment="1">
      <alignment horizontal="center" vertical="center"/>
    </xf>
    <xf numFmtId="0" fontId="12" fillId="5" borderId="15" xfId="0" applyFont="1" applyFill="1" applyBorder="1" applyAlignment="1">
      <alignment horizontal="center" vertical="center"/>
    </xf>
    <xf numFmtId="0" fontId="12" fillId="6" borderId="0" xfId="0" applyFont="1" applyFill="1"/>
    <xf numFmtId="0" fontId="11" fillId="2" borderId="9" xfId="0" applyFont="1" applyFill="1" applyBorder="1"/>
    <xf numFmtId="0" fontId="11" fillId="2" borderId="7" xfId="0" applyFont="1" applyFill="1" applyBorder="1"/>
    <xf numFmtId="44" fontId="12" fillId="6" borderId="1" xfId="1" applyFont="1" applyFill="1" applyBorder="1"/>
    <xf numFmtId="0" fontId="11" fillId="2" borderId="4" xfId="0" applyFont="1" applyFill="1" applyBorder="1"/>
    <xf numFmtId="10" fontId="11" fillId="2" borderId="1" xfId="2" applyNumberFormat="1" applyFont="1" applyFill="1" applyBorder="1"/>
    <xf numFmtId="0" fontId="11" fillId="2" borderId="3" xfId="0" applyFont="1" applyFill="1" applyBorder="1" applyAlignment="1">
      <alignment horizontal="center" vertical="center"/>
    </xf>
    <xf numFmtId="44" fontId="11" fillId="6" borderId="1" xfId="1" applyFont="1" applyFill="1" applyBorder="1"/>
    <xf numFmtId="44" fontId="11" fillId="6" borderId="1" xfId="0" applyNumberFormat="1" applyFont="1" applyFill="1" applyBorder="1"/>
    <xf numFmtId="0" fontId="11" fillId="2" borderId="1" xfId="0" applyFont="1" applyFill="1" applyBorder="1" applyAlignment="1">
      <alignment horizontal="center" vertical="center"/>
    </xf>
    <xf numFmtId="0" fontId="11" fillId="2" borderId="3" xfId="0" applyFont="1" applyFill="1" applyBorder="1"/>
    <xf numFmtId="44" fontId="12" fillId="9" borderId="1" xfId="0" applyNumberFormat="1" applyFont="1" applyFill="1" applyBorder="1"/>
    <xf numFmtId="0" fontId="12" fillId="6" borderId="1" xfId="0" applyFont="1" applyFill="1" applyBorder="1" applyAlignment="1">
      <alignment horizontal="center" vertical="center"/>
    </xf>
    <xf numFmtId="0" fontId="12" fillId="6"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166" fontId="14" fillId="2" borderId="1" xfId="1" applyNumberFormat="1" applyFont="1" applyFill="1" applyBorder="1"/>
    <xf numFmtId="166" fontId="14" fillId="6" borderId="1" xfId="1" applyNumberFormat="1" applyFont="1" applyFill="1" applyBorder="1"/>
    <xf numFmtId="0" fontId="14" fillId="2" borderId="2" xfId="0" applyFont="1" applyFill="1" applyBorder="1"/>
    <xf numFmtId="166" fontId="14" fillId="2" borderId="2" xfId="1" applyNumberFormat="1" applyFont="1" applyFill="1" applyBorder="1"/>
    <xf numFmtId="166" fontId="14" fillId="2" borderId="15" xfId="1" applyNumberFormat="1" applyFont="1" applyFill="1" applyBorder="1"/>
    <xf numFmtId="166" fontId="14" fillId="6" borderId="15" xfId="1" applyNumberFormat="1" applyFont="1" applyFill="1" applyBorder="1"/>
    <xf numFmtId="166" fontId="14" fillId="2" borderId="5" xfId="0" applyNumberFormat="1" applyFont="1" applyFill="1" applyBorder="1"/>
    <xf numFmtId="166" fontId="14" fillId="2" borderId="1" xfId="0" applyNumberFormat="1" applyFont="1" applyFill="1" applyBorder="1"/>
    <xf numFmtId="0" fontId="11" fillId="2" borderId="0" xfId="0" applyFont="1" applyFill="1"/>
    <xf numFmtId="166" fontId="14" fillId="2" borderId="2" xfId="0" applyNumberFormat="1" applyFont="1" applyFill="1" applyBorder="1"/>
    <xf numFmtId="166" fontId="14" fillId="2" borderId="15" xfId="0" applyNumberFormat="1" applyFont="1" applyFill="1" applyBorder="1"/>
    <xf numFmtId="0" fontId="11" fillId="2" borderId="14" xfId="0" applyFont="1" applyFill="1" applyBorder="1"/>
    <xf numFmtId="0" fontId="11" fillId="2" borderId="15" xfId="0" applyFont="1" applyFill="1" applyBorder="1"/>
    <xf numFmtId="166" fontId="14" fillId="3" borderId="15" xfId="0" applyNumberFormat="1" applyFont="1" applyFill="1" applyBorder="1"/>
    <xf numFmtId="0" fontId="11" fillId="6" borderId="13" xfId="0" applyFont="1" applyFill="1" applyBorder="1"/>
    <xf numFmtId="166" fontId="14" fillId="3" borderId="1" xfId="0" applyNumberFormat="1" applyFont="1" applyFill="1" applyBorder="1"/>
    <xf numFmtId="166" fontId="14" fillId="2" borderId="9" xfId="0" applyNumberFormat="1" applyFont="1" applyFill="1" applyBorder="1"/>
    <xf numFmtId="166" fontId="14" fillId="6" borderId="49" xfId="1" applyNumberFormat="1" applyFont="1" applyFill="1" applyBorder="1"/>
    <xf numFmtId="49" fontId="12" fillId="6" borderId="21" xfId="0" applyNumberFormat="1" applyFont="1" applyFill="1" applyBorder="1"/>
    <xf numFmtId="166" fontId="32" fillId="8" borderId="19" xfId="0" applyNumberFormat="1" applyFont="1" applyFill="1" applyBorder="1" applyAlignment="1">
      <alignment horizontal="right"/>
    </xf>
    <xf numFmtId="166" fontId="30" fillId="6" borderId="19" xfId="0" applyNumberFormat="1" applyFont="1" applyFill="1" applyBorder="1"/>
    <xf numFmtId="166" fontId="30" fillId="9" borderId="48" xfId="0" applyNumberFormat="1" applyFont="1" applyFill="1" applyBorder="1"/>
    <xf numFmtId="49" fontId="26" fillId="6" borderId="26" xfId="0" applyNumberFormat="1" applyFont="1" applyFill="1" applyBorder="1"/>
    <xf numFmtId="166" fontId="14" fillId="6" borderId="47" xfId="1" applyNumberFormat="1" applyFont="1" applyFill="1" applyBorder="1"/>
    <xf numFmtId="44" fontId="11" fillId="6" borderId="0" xfId="1" applyFont="1" applyFill="1"/>
    <xf numFmtId="49" fontId="14" fillId="6" borderId="0" xfId="0" applyNumberFormat="1" applyFont="1" applyFill="1"/>
    <xf numFmtId="0" fontId="32" fillId="2" borderId="19" xfId="0" applyFont="1" applyFill="1" applyBorder="1" applyAlignment="1">
      <alignment horizontal="center" vertical="center" wrapText="1"/>
    </xf>
    <xf numFmtId="0" fontId="32" fillId="2" borderId="20" xfId="0" applyFont="1" applyFill="1" applyBorder="1" applyAlignment="1">
      <alignment horizontal="center" vertical="center" wrapText="1"/>
    </xf>
    <xf numFmtId="49" fontId="12" fillId="5" borderId="21" xfId="0" applyNumberFormat="1" applyFont="1" applyFill="1" applyBorder="1"/>
    <xf numFmtId="49" fontId="26" fillId="3" borderId="40" xfId="0" applyNumberFormat="1" applyFont="1" applyFill="1" applyBorder="1"/>
    <xf numFmtId="0" fontId="11" fillId="6" borderId="41" xfId="0" applyFont="1" applyFill="1" applyBorder="1"/>
    <xf numFmtId="0" fontId="11" fillId="2" borderId="8" xfId="0" applyFont="1" applyFill="1" applyBorder="1" applyAlignment="1">
      <alignment horizontal="center"/>
    </xf>
    <xf numFmtId="0" fontId="11" fillId="2" borderId="15" xfId="0" applyFont="1" applyFill="1" applyBorder="1" applyAlignment="1">
      <alignment horizontal="center"/>
    </xf>
    <xf numFmtId="0" fontId="11" fillId="2" borderId="35" xfId="0" applyFont="1" applyFill="1" applyBorder="1" applyAlignment="1">
      <alignment horizontal="center"/>
    </xf>
    <xf numFmtId="0" fontId="11" fillId="2" borderId="12" xfId="0" applyFont="1" applyFill="1" applyBorder="1" applyAlignment="1">
      <alignment horizontal="center"/>
    </xf>
    <xf numFmtId="0" fontId="11" fillId="2" borderId="2" xfId="0" applyFont="1" applyFill="1" applyBorder="1" applyAlignment="1">
      <alignment horizontal="center"/>
    </xf>
    <xf numFmtId="0" fontId="11" fillId="2" borderId="36" xfId="0" applyFont="1" applyFill="1" applyBorder="1" applyAlignment="1">
      <alignment horizontal="center"/>
    </xf>
    <xf numFmtId="49" fontId="26" fillId="3" borderId="21" xfId="0" applyNumberFormat="1" applyFont="1" applyFill="1" applyBorder="1"/>
    <xf numFmtId="0" fontId="11" fillId="2" borderId="5" xfId="0" applyFont="1" applyFill="1" applyBorder="1" applyAlignment="1">
      <alignment horizontal="center"/>
    </xf>
    <xf numFmtId="0" fontId="11" fillId="2" borderId="37" xfId="0" applyFont="1" applyFill="1" applyBorder="1" applyAlignment="1">
      <alignment horizontal="center"/>
    </xf>
    <xf numFmtId="1" fontId="11" fillId="2" borderId="5" xfId="0" applyNumberFormat="1" applyFont="1" applyFill="1" applyBorder="1" applyAlignment="1">
      <alignment horizontal="center"/>
    </xf>
    <xf numFmtId="1" fontId="11" fillId="2" borderId="1" xfId="0" applyNumberFormat="1" applyFont="1" applyFill="1" applyBorder="1" applyAlignment="1">
      <alignment horizontal="center"/>
    </xf>
    <xf numFmtId="1" fontId="11" fillId="2" borderId="37" xfId="0" applyNumberFormat="1" applyFont="1" applyFill="1" applyBorder="1" applyAlignment="1">
      <alignment horizontal="center"/>
    </xf>
    <xf numFmtId="0" fontId="11" fillId="6" borderId="40" xfId="0" applyFont="1" applyFill="1" applyBorder="1"/>
    <xf numFmtId="164" fontId="11" fillId="2" borderId="12" xfId="0" applyNumberFormat="1" applyFont="1" applyFill="1" applyBorder="1" applyAlignment="1">
      <alignment horizontal="center"/>
    </xf>
    <xf numFmtId="164" fontId="11" fillId="2" borderId="38" xfId="0" applyNumberFormat="1" applyFont="1" applyFill="1" applyBorder="1" applyAlignment="1">
      <alignment horizontal="center"/>
    </xf>
    <xf numFmtId="0" fontId="26" fillId="6" borderId="42" xfId="0" applyFont="1" applyFill="1" applyBorder="1" applyAlignment="1">
      <alignment horizontal="center"/>
    </xf>
    <xf numFmtId="44" fontId="11" fillId="6" borderId="37" xfId="1" applyFont="1" applyFill="1" applyBorder="1"/>
    <xf numFmtId="0" fontId="11" fillId="6" borderId="17" xfId="0" applyFont="1" applyFill="1" applyBorder="1"/>
    <xf numFmtId="0" fontId="11" fillId="6" borderId="14" xfId="0" applyFont="1" applyFill="1" applyBorder="1"/>
    <xf numFmtId="0" fontId="12" fillId="6" borderId="44" xfId="0" applyFont="1" applyFill="1" applyBorder="1"/>
    <xf numFmtId="44" fontId="32" fillId="6" borderId="2" xfId="1" applyFont="1" applyFill="1" applyBorder="1"/>
    <xf numFmtId="44" fontId="32" fillId="6" borderId="36" xfId="1" applyFont="1" applyFill="1" applyBorder="1"/>
    <xf numFmtId="44" fontId="11" fillId="2" borderId="8" xfId="1" applyFont="1" applyFill="1" applyBorder="1"/>
    <xf numFmtId="44" fontId="11" fillId="2" borderId="7" xfId="1" applyFont="1" applyFill="1" applyBorder="1"/>
    <xf numFmtId="44" fontId="11" fillId="6" borderId="35" xfId="1" applyFont="1" applyFill="1" applyBorder="1"/>
    <xf numFmtId="44" fontId="11" fillId="2" borderId="5" xfId="1" applyFont="1" applyFill="1" applyBorder="1"/>
    <xf numFmtId="44" fontId="11" fillId="2" borderId="3" xfId="1" applyFont="1" applyFill="1" applyBorder="1"/>
    <xf numFmtId="0" fontId="11" fillId="0" borderId="5" xfId="0" applyFont="1" applyBorder="1"/>
    <xf numFmtId="44" fontId="11" fillId="2" borderId="12" xfId="1" applyFont="1" applyFill="1" applyBorder="1"/>
    <xf numFmtId="44" fontId="11" fillId="2" borderId="2" xfId="1" applyFont="1" applyFill="1" applyBorder="1"/>
    <xf numFmtId="44" fontId="11" fillId="2" borderId="11" xfId="1" applyFont="1" applyFill="1" applyBorder="1"/>
    <xf numFmtId="44" fontId="12" fillId="6" borderId="36" xfId="1" applyFont="1" applyFill="1" applyBorder="1"/>
    <xf numFmtId="44" fontId="32" fillId="6" borderId="2" xfId="0" applyNumberFormat="1" applyFont="1" applyFill="1" applyBorder="1"/>
    <xf numFmtId="44" fontId="32" fillId="6" borderId="36" xfId="0" applyNumberFormat="1" applyFont="1" applyFill="1" applyBorder="1"/>
    <xf numFmtId="49" fontId="26" fillId="6" borderId="0" xfId="0" applyNumberFormat="1" applyFont="1" applyFill="1"/>
    <xf numFmtId="44" fontId="11" fillId="2" borderId="1" xfId="1" applyFont="1" applyFill="1" applyBorder="1" applyAlignment="1"/>
    <xf numFmtId="44" fontId="14" fillId="6" borderId="37" xfId="1" applyFont="1" applyFill="1" applyBorder="1" applyAlignment="1"/>
    <xf numFmtId="0" fontId="11" fillId="6" borderId="44" xfId="0" applyFont="1" applyFill="1" applyBorder="1"/>
    <xf numFmtId="0" fontId="32" fillId="6" borderId="44" xfId="0" applyFont="1" applyFill="1" applyBorder="1"/>
    <xf numFmtId="44" fontId="32" fillId="2" borderId="2" xfId="1" applyFont="1" applyFill="1" applyBorder="1"/>
    <xf numFmtId="49" fontId="32" fillId="6" borderId="0" xfId="0" applyNumberFormat="1" applyFont="1" applyFill="1" applyAlignment="1">
      <alignment vertical="center"/>
    </xf>
    <xf numFmtId="49" fontId="32" fillId="6" borderId="52" xfId="0" applyNumberFormat="1" applyFont="1" applyFill="1" applyBorder="1" applyAlignment="1">
      <alignment vertical="center"/>
    </xf>
    <xf numFmtId="44" fontId="32" fillId="6" borderId="54" xfId="0" applyNumberFormat="1" applyFont="1" applyFill="1" applyBorder="1" applyAlignment="1">
      <alignment vertical="center"/>
    </xf>
    <xf numFmtId="44" fontId="32" fillId="8" borderId="55" xfId="0" applyNumberFormat="1" applyFont="1" applyFill="1" applyBorder="1" applyAlignment="1">
      <alignment vertical="center"/>
    </xf>
    <xf numFmtId="49" fontId="26" fillId="6" borderId="39" xfId="0" applyNumberFormat="1" applyFont="1" applyFill="1" applyBorder="1"/>
    <xf numFmtId="49" fontId="12" fillId="6" borderId="44" xfId="0" applyNumberFormat="1" applyFont="1" applyFill="1" applyBorder="1" applyAlignment="1">
      <alignment vertical="center"/>
    </xf>
    <xf numFmtId="49" fontId="14" fillId="6" borderId="0" xfId="0" applyNumberFormat="1" applyFont="1" applyFill="1" applyAlignment="1">
      <alignment horizontal="left"/>
    </xf>
    <xf numFmtId="49" fontId="12" fillId="6" borderId="21" xfId="0" applyNumberFormat="1" applyFont="1" applyFill="1" applyBorder="1" applyAlignment="1">
      <alignment horizontal="left"/>
    </xf>
    <xf numFmtId="0" fontId="26" fillId="6" borderId="50" xfId="0" applyFont="1" applyFill="1" applyBorder="1" applyAlignment="1">
      <alignment horizontal="left"/>
    </xf>
    <xf numFmtId="0" fontId="14" fillId="6" borderId="0" xfId="0" applyFont="1" applyFill="1" applyAlignment="1">
      <alignment horizontal="left"/>
    </xf>
    <xf numFmtId="49" fontId="12" fillId="5" borderId="3" xfId="0" applyNumberFormat="1" applyFont="1" applyFill="1" applyBorder="1" applyAlignment="1">
      <alignment horizontal="left"/>
    </xf>
    <xf numFmtId="44" fontId="11" fillId="2" borderId="1" xfId="0" applyNumberFormat="1" applyFont="1" applyFill="1" applyBorder="1"/>
    <xf numFmtId="164" fontId="11" fillId="2" borderId="1" xfId="0" applyNumberFormat="1" applyFont="1" applyFill="1" applyBorder="1"/>
    <xf numFmtId="49" fontId="11" fillId="6" borderId="3" xfId="0" applyNumberFormat="1" applyFont="1" applyFill="1" applyBorder="1" applyAlignment="1">
      <alignment horizontal="left"/>
    </xf>
    <xf numFmtId="10" fontId="11" fillId="6" borderId="1" xfId="0" applyNumberFormat="1" applyFont="1" applyFill="1" applyBorder="1" applyAlignment="1">
      <alignment horizontal="center"/>
    </xf>
    <xf numFmtId="0" fontId="12" fillId="6" borderId="1" xfId="0" applyFont="1" applyFill="1" applyBorder="1" applyAlignment="1">
      <alignment horizontal="center"/>
    </xf>
    <xf numFmtId="49" fontId="11" fillId="6" borderId="11" xfId="0" applyNumberFormat="1" applyFont="1" applyFill="1" applyBorder="1" applyAlignment="1">
      <alignment horizontal="left"/>
    </xf>
    <xf numFmtId="9" fontId="11" fillId="6" borderId="1" xfId="0" applyNumberFormat="1" applyFont="1" applyFill="1" applyBorder="1"/>
    <xf numFmtId="49" fontId="12" fillId="6" borderId="0" xfId="0" applyNumberFormat="1" applyFont="1" applyFill="1" applyAlignment="1">
      <alignment horizontal="left"/>
    </xf>
    <xf numFmtId="44" fontId="11" fillId="6" borderId="0" xfId="0" applyNumberFormat="1" applyFont="1" applyFill="1"/>
    <xf numFmtId="49" fontId="23" fillId="6" borderId="0" xfId="0" applyNumberFormat="1" applyFont="1" applyFill="1" applyAlignment="1">
      <alignment horizontal="left" wrapText="1"/>
    </xf>
    <xf numFmtId="0" fontId="11" fillId="6" borderId="0" xfId="0" applyFont="1" applyFill="1" applyAlignment="1">
      <alignment horizontal="center" wrapText="1"/>
    </xf>
    <xf numFmtId="0" fontId="12" fillId="6" borderId="1" xfId="0" applyFont="1" applyFill="1" applyBorder="1" applyAlignment="1">
      <alignment horizontal="center" vertical="center" wrapText="1"/>
    </xf>
    <xf numFmtId="14" fontId="11" fillId="6" borderId="0" xfId="0" applyNumberFormat="1" applyFont="1" applyFill="1"/>
    <xf numFmtId="0" fontId="12" fillId="4" borderId="5" xfId="0" applyFont="1" applyFill="1" applyBorder="1" applyAlignment="1">
      <alignment horizontal="center" vertical="center"/>
    </xf>
    <xf numFmtId="14" fontId="12" fillId="4" borderId="1" xfId="0" applyNumberFormat="1" applyFont="1" applyFill="1" applyBorder="1" applyAlignment="1">
      <alignment horizontal="center" vertical="center"/>
    </xf>
    <xf numFmtId="49" fontId="12" fillId="5" borderId="7" xfId="0" applyNumberFormat="1" applyFont="1" applyFill="1" applyBorder="1" applyAlignment="1">
      <alignment horizontal="left" vertical="center"/>
    </xf>
    <xf numFmtId="49" fontId="11" fillId="6" borderId="7" xfId="0" applyNumberFormat="1" applyFont="1" applyFill="1" applyBorder="1" applyAlignment="1">
      <alignment horizontal="left"/>
    </xf>
    <xf numFmtId="14" fontId="11" fillId="2" borderId="1" xfId="0" applyNumberFormat="1" applyFont="1" applyFill="1" applyBorder="1" applyAlignment="1">
      <alignment horizontal="center"/>
    </xf>
    <xf numFmtId="49" fontId="12" fillId="5" borderId="3" xfId="0" applyNumberFormat="1" applyFont="1" applyFill="1" applyBorder="1"/>
    <xf numFmtId="49" fontId="23" fillId="6" borderId="0" xfId="0" applyNumberFormat="1" applyFont="1" applyFill="1" applyAlignment="1">
      <alignment vertical="center" wrapText="1"/>
    </xf>
    <xf numFmtId="49" fontId="22" fillId="6" borderId="0" xfId="0" applyNumberFormat="1" applyFont="1" applyFill="1" applyAlignment="1">
      <alignment vertical="center"/>
    </xf>
    <xf numFmtId="10" fontId="34" fillId="6" borderId="1" xfId="2" applyNumberFormat="1" applyFont="1" applyFill="1" applyBorder="1" applyAlignment="1">
      <alignment horizontal="center" vertical="center" wrapText="1"/>
    </xf>
    <xf numFmtId="44" fontId="32" fillId="6" borderId="34" xfId="1" applyFont="1" applyFill="1" applyBorder="1"/>
    <xf numFmtId="166" fontId="14" fillId="6" borderId="1" xfId="1" applyNumberFormat="1" applyFont="1" applyFill="1" applyBorder="1" applyAlignment="1">
      <alignment horizontal="right"/>
    </xf>
    <xf numFmtId="49" fontId="26" fillId="5" borderId="3" xfId="0" applyNumberFormat="1" applyFont="1" applyFill="1" applyBorder="1"/>
    <xf numFmtId="0" fontId="26" fillId="5" borderId="4" xfId="0" applyFont="1" applyFill="1" applyBorder="1"/>
    <xf numFmtId="0" fontId="26" fillId="5" borderId="5" xfId="0" applyFont="1" applyFill="1" applyBorder="1"/>
    <xf numFmtId="166" fontId="26" fillId="5" borderId="4" xfId="0" applyNumberFormat="1" applyFont="1" applyFill="1" applyBorder="1"/>
    <xf numFmtId="166" fontId="26" fillId="5" borderId="5" xfId="0" applyNumberFormat="1" applyFont="1" applyFill="1" applyBorder="1"/>
    <xf numFmtId="166" fontId="30" fillId="5" borderId="5" xfId="0" applyNumberFormat="1" applyFont="1" applyFill="1" applyBorder="1"/>
    <xf numFmtId="166" fontId="14" fillId="5" borderId="4" xfId="0" applyNumberFormat="1" applyFont="1" applyFill="1" applyBorder="1"/>
    <xf numFmtId="166" fontId="14" fillId="5" borderId="5" xfId="1" applyNumberFormat="1" applyFont="1" applyFill="1" applyBorder="1"/>
    <xf numFmtId="166" fontId="26" fillId="5" borderId="5" xfId="1" applyNumberFormat="1" applyFont="1" applyFill="1" applyBorder="1"/>
    <xf numFmtId="166" fontId="14" fillId="5" borderId="4" xfId="1" applyNumberFormat="1" applyFont="1" applyFill="1" applyBorder="1"/>
    <xf numFmtId="166" fontId="14" fillId="5" borderId="5" xfId="0" applyNumberFormat="1" applyFont="1" applyFill="1" applyBorder="1"/>
    <xf numFmtId="166" fontId="14" fillId="5" borderId="1" xfId="1" applyNumberFormat="1" applyFont="1" applyFill="1" applyBorder="1"/>
    <xf numFmtId="168" fontId="11" fillId="6" borderId="1" xfId="2" applyNumberFormat="1" applyFont="1" applyFill="1" applyBorder="1" applyAlignment="1">
      <alignment horizontal="center"/>
    </xf>
    <xf numFmtId="166" fontId="25" fillId="6" borderId="60" xfId="0" applyNumberFormat="1" applyFont="1" applyFill="1" applyBorder="1"/>
    <xf numFmtId="49" fontId="11" fillId="6" borderId="3" xfId="0" applyNumberFormat="1" applyFont="1" applyFill="1" applyBorder="1" applyAlignment="1">
      <alignment horizontal="left" vertical="center"/>
    </xf>
    <xf numFmtId="0" fontId="11" fillId="6" borderId="4" xfId="0" applyFont="1" applyFill="1" applyBorder="1" applyAlignment="1">
      <alignment horizontal="left" vertical="center"/>
    </xf>
    <xf numFmtId="0" fontId="11" fillId="6" borderId="1" xfId="0" applyFont="1" applyFill="1" applyBorder="1" applyAlignment="1">
      <alignment horizontal="center" vertical="center" wrapText="1"/>
    </xf>
    <xf numFmtId="0" fontId="11" fillId="6" borderId="3" xfId="0" applyFont="1" applyFill="1" applyBorder="1" applyAlignment="1">
      <alignment vertical="center"/>
    </xf>
    <xf numFmtId="0" fontId="11" fillId="6" borderId="5" xfId="0" applyFont="1" applyFill="1" applyBorder="1" applyAlignment="1">
      <alignment vertical="center"/>
    </xf>
    <xf numFmtId="0" fontId="14" fillId="2" borderId="8" xfId="0" applyFont="1" applyFill="1" applyBorder="1" applyAlignment="1">
      <alignment horizontal="center"/>
    </xf>
    <xf numFmtId="0" fontId="14" fillId="2" borderId="15" xfId="0" applyFont="1" applyFill="1" applyBorder="1" applyAlignment="1">
      <alignment horizontal="center"/>
    </xf>
    <xf numFmtId="0" fontId="14" fillId="2" borderId="35" xfId="0" applyFont="1" applyFill="1" applyBorder="1" applyAlignment="1">
      <alignment horizontal="center"/>
    </xf>
    <xf numFmtId="0" fontId="35" fillId="2" borderId="5" xfId="0" applyFont="1" applyFill="1" applyBorder="1" applyAlignment="1">
      <alignment horizontal="center"/>
    </xf>
    <xf numFmtId="0" fontId="35" fillId="2" borderId="1" xfId="0" applyFont="1" applyFill="1" applyBorder="1" applyAlignment="1">
      <alignment horizontal="center"/>
    </xf>
    <xf numFmtId="0" fontId="35" fillId="2" borderId="37" xfId="0" applyFont="1" applyFill="1" applyBorder="1" applyAlignment="1">
      <alignment horizontal="center"/>
    </xf>
    <xf numFmtId="44" fontId="3" fillId="6" borderId="0" xfId="0" applyNumberFormat="1" applyFont="1" applyFill="1"/>
    <xf numFmtId="166" fontId="11" fillId="6" borderId="1" xfId="0" applyNumberFormat="1" applyFont="1" applyFill="1" applyBorder="1" applyAlignment="1">
      <alignment horizontal="center"/>
    </xf>
    <xf numFmtId="44" fontId="11" fillId="6" borderId="1" xfId="0" applyNumberFormat="1" applyFont="1" applyFill="1" applyBorder="1" applyAlignment="1">
      <alignment horizontal="center"/>
    </xf>
    <xf numFmtId="44" fontId="11" fillId="6" borderId="43" xfId="1" applyFont="1" applyFill="1" applyBorder="1"/>
    <xf numFmtId="44" fontId="36" fillId="10" borderId="51" xfId="0" applyNumberFormat="1" applyFont="1" applyFill="1" applyBorder="1" applyAlignment="1">
      <alignment horizontal="center" vertical="center" wrapText="1"/>
    </xf>
    <xf numFmtId="44" fontId="11" fillId="6" borderId="42" xfId="0" applyNumberFormat="1" applyFont="1" applyFill="1" applyBorder="1"/>
    <xf numFmtId="44" fontId="11" fillId="6" borderId="30" xfId="1" applyFont="1" applyFill="1" applyBorder="1" applyAlignment="1">
      <alignment vertical="center"/>
    </xf>
    <xf numFmtId="44" fontId="32" fillId="2" borderId="1" xfId="1" applyFont="1" applyFill="1" applyBorder="1"/>
    <xf numFmtId="44" fontId="39" fillId="6" borderId="49" xfId="1" applyFont="1" applyFill="1" applyBorder="1" applyAlignment="1">
      <alignment vertical="center" wrapText="1"/>
    </xf>
    <xf numFmtId="49" fontId="11" fillId="6" borderId="0" xfId="0" applyNumberFormat="1" applyFont="1" applyFill="1" applyAlignment="1">
      <alignment horizontal="left" vertical="top"/>
    </xf>
    <xf numFmtId="0" fontId="17" fillId="6" borderId="0" xfId="3" applyFont="1" applyFill="1"/>
    <xf numFmtId="0" fontId="17" fillId="6" borderId="0" xfId="3" applyFont="1" applyFill="1" applyAlignment="1">
      <alignment vertical="top"/>
    </xf>
    <xf numFmtId="0" fontId="17" fillId="6" borderId="0" xfId="3" applyFont="1" applyFill="1" applyAlignment="1">
      <alignment vertical="center"/>
    </xf>
    <xf numFmtId="0" fontId="22" fillId="6" borderId="0" xfId="0" applyFont="1" applyFill="1" applyAlignment="1">
      <alignment vertical="center"/>
    </xf>
    <xf numFmtId="0" fontId="12" fillId="6" borderId="0" xfId="0" applyFont="1" applyFill="1" applyAlignment="1">
      <alignment vertical="center"/>
    </xf>
    <xf numFmtId="0" fontId="26" fillId="6" borderId="0" xfId="0" applyFont="1" applyFill="1" applyAlignment="1">
      <alignment vertical="center"/>
    </xf>
    <xf numFmtId="49" fontId="11" fillId="6" borderId="7" xfId="0" applyNumberFormat="1" applyFont="1" applyFill="1" applyBorder="1" applyAlignment="1">
      <alignment horizontal="left" vertical="top"/>
    </xf>
    <xf numFmtId="0" fontId="11" fillId="6" borderId="8" xfId="0" applyFont="1" applyFill="1" applyBorder="1" applyAlignment="1">
      <alignment vertical="top" wrapText="1"/>
    </xf>
    <xf numFmtId="0" fontId="11" fillId="2" borderId="15" xfId="0" applyFont="1" applyFill="1" applyBorder="1" applyAlignment="1">
      <alignment horizontal="center" vertical="center"/>
    </xf>
    <xf numFmtId="0" fontId="14" fillId="6" borderId="15" xfId="0" applyFont="1" applyFill="1" applyBorder="1" applyAlignment="1">
      <alignment horizontal="center" vertical="center" wrapText="1"/>
    </xf>
    <xf numFmtId="2" fontId="11" fillId="6" borderId="15" xfId="0" applyNumberFormat="1" applyFont="1" applyFill="1" applyBorder="1" applyAlignment="1">
      <alignment horizontal="center" vertical="center"/>
    </xf>
    <xf numFmtId="0" fontId="14" fillId="6" borderId="15" xfId="0" applyFont="1" applyFill="1" applyBorder="1" applyAlignment="1">
      <alignment horizontal="left" vertical="center" wrapText="1"/>
    </xf>
    <xf numFmtId="49" fontId="11" fillId="6" borderId="3" xfId="0" applyNumberFormat="1" applyFont="1" applyFill="1" applyBorder="1" applyAlignment="1">
      <alignment horizontal="left" vertical="top"/>
    </xf>
    <xf numFmtId="0" fontId="11" fillId="6" borderId="5" xfId="0" applyFont="1" applyFill="1" applyBorder="1" applyAlignment="1">
      <alignment vertical="top" wrapText="1"/>
    </xf>
    <xf numFmtId="0" fontId="11" fillId="2" borderId="2" xfId="0" applyFont="1" applyFill="1" applyBorder="1" applyAlignment="1">
      <alignment horizontal="center" vertical="center"/>
    </xf>
    <xf numFmtId="0" fontId="14" fillId="6" borderId="2" xfId="0" applyFont="1" applyFill="1" applyBorder="1" applyAlignment="1">
      <alignment horizontal="center" vertical="center" wrapText="1"/>
    </xf>
    <xf numFmtId="2" fontId="11" fillId="6"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49" fontId="11" fillId="6" borderId="11" xfId="0" applyNumberFormat="1" applyFont="1" applyFill="1" applyBorder="1" applyAlignment="1">
      <alignment horizontal="left" vertical="center"/>
    </xf>
    <xf numFmtId="0" fontId="11" fillId="6" borderId="10" xfId="0" applyFont="1" applyFill="1" applyBorder="1" applyAlignment="1">
      <alignment vertical="center" wrapText="1"/>
    </xf>
    <xf numFmtId="0" fontId="11" fillId="6" borderId="10" xfId="0" applyFont="1" applyFill="1" applyBorder="1" applyAlignment="1">
      <alignment vertical="center"/>
    </xf>
    <xf numFmtId="0" fontId="11" fillId="6" borderId="12" xfId="0" applyFont="1" applyFill="1" applyBorder="1" applyAlignment="1">
      <alignment vertical="center"/>
    </xf>
    <xf numFmtId="9" fontId="11" fillId="6" borderId="9" xfId="2" applyFont="1" applyFill="1" applyBorder="1" applyAlignment="1">
      <alignment vertical="center"/>
    </xf>
    <xf numFmtId="166" fontId="11" fillId="2" borderId="8" xfId="0" applyNumberFormat="1" applyFont="1" applyFill="1" applyBorder="1" applyAlignment="1">
      <alignment vertical="center"/>
    </xf>
    <xf numFmtId="166" fontId="11" fillId="2" borderId="5" xfId="0" applyNumberFormat="1" applyFont="1" applyFill="1" applyBorder="1" applyAlignment="1">
      <alignment vertical="center"/>
    </xf>
    <xf numFmtId="44" fontId="11" fillId="6" borderId="1" xfId="0" applyNumberFormat="1" applyFont="1" applyFill="1" applyBorder="1" applyAlignment="1">
      <alignment vertical="center"/>
    </xf>
    <xf numFmtId="0" fontId="11" fillId="6" borderId="4" xfId="0" applyFont="1" applyFill="1" applyBorder="1" applyAlignment="1">
      <alignment vertical="top" wrapText="1"/>
    </xf>
    <xf numFmtId="166" fontId="11" fillId="6" borderId="2" xfId="0" applyNumberFormat="1" applyFont="1" applyFill="1" applyBorder="1" applyAlignment="1">
      <alignment horizontal="center" vertical="center"/>
    </xf>
    <xf numFmtId="0" fontId="11" fillId="6" borderId="0" xfId="0" applyFont="1" applyFill="1" applyAlignment="1">
      <alignment vertical="top" wrapText="1"/>
    </xf>
    <xf numFmtId="0" fontId="14" fillId="6" borderId="56" xfId="0" applyFont="1" applyFill="1" applyBorder="1" applyAlignment="1">
      <alignment horizontal="center" vertical="top"/>
    </xf>
    <xf numFmtId="0" fontId="14" fillId="6" borderId="57" xfId="0" applyFont="1" applyFill="1" applyBorder="1" applyAlignment="1">
      <alignment horizontal="center" vertical="top"/>
    </xf>
    <xf numFmtId="44" fontId="11" fillId="2" borderId="9" xfId="1" applyFont="1" applyFill="1" applyBorder="1" applyAlignment="1">
      <alignment vertical="center"/>
    </xf>
    <xf numFmtId="44" fontId="11" fillId="2" borderId="1" xfId="1" applyFont="1" applyFill="1" applyBorder="1" applyAlignment="1">
      <alignment vertical="center"/>
    </xf>
    <xf numFmtId="49" fontId="11" fillId="6" borderId="11" xfId="0" applyNumberFormat="1" applyFont="1" applyFill="1" applyBorder="1" applyAlignment="1">
      <alignment horizontal="left" vertical="top"/>
    </xf>
    <xf numFmtId="0" fontId="11" fillId="6" borderId="12" xfId="0" applyFont="1" applyFill="1" applyBorder="1" applyAlignment="1">
      <alignment vertical="top" wrapText="1"/>
    </xf>
    <xf numFmtId="44" fontId="11" fillId="6" borderId="2" xfId="1" applyFont="1" applyFill="1" applyBorder="1" applyAlignment="1">
      <alignment vertical="center"/>
    </xf>
    <xf numFmtId="0" fontId="11" fillId="6" borderId="3" xfId="0" applyFont="1" applyFill="1" applyBorder="1" applyAlignment="1">
      <alignment horizontal="center"/>
    </xf>
    <xf numFmtId="9" fontId="11" fillId="6" borderId="3" xfId="0" applyNumberFormat="1" applyFont="1" applyFill="1" applyBorder="1" applyAlignment="1">
      <alignment horizontal="center"/>
    </xf>
    <xf numFmtId="0" fontId="11" fillId="6" borderId="16" xfId="0" applyFont="1" applyFill="1" applyBorder="1" applyAlignment="1">
      <alignment horizontal="center"/>
    </xf>
    <xf numFmtId="49" fontId="11" fillId="6" borderId="0" xfId="0" applyNumberFormat="1" applyFont="1" applyFill="1" applyAlignment="1">
      <alignment horizontal="left" vertical="top"/>
    </xf>
    <xf numFmtId="0" fontId="11" fillId="6" borderId="0" xfId="0" applyFont="1" applyFill="1" applyAlignment="1">
      <alignment horizontal="left" vertical="top" wrapText="1"/>
    </xf>
    <xf numFmtId="49" fontId="11" fillId="6" borderId="0" xfId="0" applyNumberFormat="1" applyFont="1" applyFill="1" applyAlignment="1">
      <alignment horizontal="left" vertical="top" wrapText="1"/>
    </xf>
    <xf numFmtId="0" fontId="17" fillId="6" borderId="0" xfId="3" applyFont="1" applyFill="1" applyAlignment="1" applyProtection="1">
      <alignment vertical="top"/>
    </xf>
    <xf numFmtId="0" fontId="17" fillId="6" borderId="0" xfId="3" applyFont="1" applyFill="1" applyAlignment="1" applyProtection="1">
      <alignment horizontal="center" vertical="top"/>
    </xf>
    <xf numFmtId="0" fontId="11" fillId="6" borderId="0" xfId="0" applyFont="1" applyFill="1" applyAlignment="1">
      <alignment horizontal="center" vertical="top"/>
    </xf>
    <xf numFmtId="0" fontId="21" fillId="6" borderId="0" xfId="0" applyFont="1" applyFill="1" applyAlignment="1">
      <alignment horizontal="center" vertical="top"/>
    </xf>
    <xf numFmtId="0" fontId="17" fillId="6" borderId="0" xfId="3" applyFont="1" applyFill="1" applyAlignment="1">
      <alignment horizontal="center" vertical="center" wrapText="1"/>
    </xf>
    <xf numFmtId="0" fontId="19" fillId="6" borderId="0" xfId="0" applyFont="1" applyFill="1" applyAlignment="1">
      <alignment horizontal="center" vertical="center" wrapText="1"/>
    </xf>
    <xf numFmtId="0" fontId="18" fillId="6" borderId="0" xfId="0" applyFont="1" applyFill="1" applyAlignment="1">
      <alignment horizontal="center" vertical="center" wrapText="1"/>
    </xf>
    <xf numFmtId="0" fontId="16" fillId="6" borderId="0" xfId="0" applyFont="1" applyFill="1" applyAlignment="1">
      <alignment horizontal="center" vertical="center"/>
    </xf>
    <xf numFmtId="0" fontId="11" fillId="6" borderId="0" xfId="0" applyFont="1" applyFill="1" applyAlignment="1">
      <alignment vertical="top"/>
    </xf>
    <xf numFmtId="0" fontId="11" fillId="6" borderId="0" xfId="0" applyFont="1" applyFill="1" applyAlignment="1">
      <alignment horizontal="left" vertical="top"/>
    </xf>
    <xf numFmtId="0" fontId="10" fillId="6" borderId="0" xfId="0" applyFont="1" applyFill="1" applyAlignment="1">
      <alignment horizontal="center" vertic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14" fillId="6" borderId="0" xfId="0" applyFont="1" applyFill="1" applyAlignment="1">
      <alignment horizontal="center" vertical="center"/>
    </xf>
    <xf numFmtId="0" fontId="15" fillId="6" borderId="0" xfId="0" applyFont="1" applyFill="1" applyAlignment="1">
      <alignment horizontal="center" vertical="center"/>
    </xf>
    <xf numFmtId="0" fontId="14" fillId="6" borderId="0" xfId="0" applyFont="1" applyFill="1"/>
    <xf numFmtId="0" fontId="12" fillId="4" borderId="10"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44" fontId="11" fillId="6" borderId="3" xfId="1" applyFont="1" applyFill="1" applyBorder="1" applyAlignment="1">
      <alignment horizontal="left"/>
    </xf>
    <xf numFmtId="44" fontId="11" fillId="6" borderId="5" xfId="1" applyFont="1" applyFill="1" applyBorder="1" applyAlignment="1">
      <alignment horizontal="left"/>
    </xf>
    <xf numFmtId="0" fontId="12" fillId="6" borderId="4" xfId="0" applyFont="1" applyFill="1" applyBorder="1"/>
    <xf numFmtId="0" fontId="12" fillId="6" borderId="5" xfId="0" applyFont="1" applyFill="1" applyBorder="1"/>
    <xf numFmtId="0" fontId="11" fillId="6" borderId="4" xfId="0" applyFont="1" applyFill="1" applyBorder="1"/>
    <xf numFmtId="0" fontId="11" fillId="6" borderId="5" xfId="0" applyFont="1" applyFill="1" applyBorder="1"/>
    <xf numFmtId="0" fontId="12" fillId="4" borderId="4" xfId="0" applyFont="1" applyFill="1" applyBorder="1"/>
    <xf numFmtId="0" fontId="12" fillId="4" borderId="5" xfId="0" applyFont="1" applyFill="1" applyBorder="1"/>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1" fillId="6" borderId="6" xfId="0" applyFont="1" applyFill="1" applyBorder="1"/>
    <xf numFmtId="0" fontId="11" fillId="6" borderId="8" xfId="0" applyFont="1" applyFill="1" applyBorder="1"/>
    <xf numFmtId="0" fontId="11" fillId="2" borderId="3" xfId="0" applyFont="1" applyFill="1" applyBorder="1" applyAlignment="1">
      <alignment horizontal="left"/>
    </xf>
    <xf numFmtId="0" fontId="11" fillId="2" borderId="4" xfId="0" applyFont="1" applyFill="1" applyBorder="1" applyAlignment="1">
      <alignment horizontal="left"/>
    </xf>
    <xf numFmtId="0" fontId="11" fillId="2" borderId="5" xfId="0" applyFont="1" applyFill="1" applyBorder="1" applyAlignment="1">
      <alignment horizontal="left"/>
    </xf>
    <xf numFmtId="0" fontId="11" fillId="4" borderId="4" xfId="0" applyFont="1" applyFill="1" applyBorder="1"/>
    <xf numFmtId="0" fontId="11" fillId="4" borderId="5" xfId="0" applyFont="1" applyFill="1" applyBorder="1"/>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11" fillId="6" borderId="12" xfId="0" applyFont="1" applyFill="1" applyBorder="1" applyAlignment="1">
      <alignment horizontal="left" vertical="center"/>
    </xf>
    <xf numFmtId="0" fontId="11" fillId="6" borderId="8"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7" xfId="0" applyFont="1" applyFill="1" applyBorder="1" applyAlignment="1">
      <alignment horizontal="left" vertical="center"/>
    </xf>
    <xf numFmtId="0" fontId="23" fillId="6" borderId="0" xfId="0" applyFont="1" applyFill="1" applyAlignment="1">
      <alignment horizontal="left" vertical="center" wrapText="1"/>
    </xf>
    <xf numFmtId="0" fontId="24" fillId="6" borderId="0" xfId="0" applyFont="1" applyFill="1" applyAlignment="1">
      <alignment horizontal="left" vertical="center" wrapText="1"/>
    </xf>
    <xf numFmtId="49" fontId="33" fillId="6" borderId="0" xfId="0" applyNumberFormat="1" applyFont="1" applyFill="1" applyAlignment="1">
      <alignment horizontal="left" vertical="top" wrapText="1"/>
    </xf>
    <xf numFmtId="49" fontId="23" fillId="6" borderId="0" xfId="0" applyNumberFormat="1" applyFont="1" applyFill="1" applyAlignment="1">
      <alignment horizontal="left" vertical="top" wrapText="1"/>
    </xf>
    <xf numFmtId="49" fontId="22" fillId="4" borderId="3" xfId="0" applyNumberFormat="1" applyFont="1" applyFill="1" applyBorder="1" applyAlignment="1">
      <alignment horizontal="center" vertical="center"/>
    </xf>
    <xf numFmtId="49" fontId="22" fillId="4" borderId="4" xfId="0" applyNumberFormat="1" applyFont="1" applyFill="1" applyBorder="1" applyAlignment="1">
      <alignment horizontal="center" vertical="center"/>
    </xf>
    <xf numFmtId="49" fontId="22" fillId="4" borderId="5" xfId="0" applyNumberFormat="1" applyFont="1" applyFill="1" applyBorder="1" applyAlignment="1">
      <alignment horizontal="center" vertical="center"/>
    </xf>
    <xf numFmtId="49" fontId="11" fillId="5" borderId="3" xfId="0" applyNumberFormat="1" applyFont="1" applyFill="1" applyBorder="1" applyAlignment="1">
      <alignment horizontal="right" vertical="center"/>
    </xf>
    <xf numFmtId="49" fontId="11" fillId="5" borderId="4" xfId="0" applyNumberFormat="1" applyFont="1" applyFill="1" applyBorder="1" applyAlignment="1">
      <alignment horizontal="right" vertical="center"/>
    </xf>
    <xf numFmtId="0" fontId="12" fillId="5" borderId="4" xfId="0" applyFont="1" applyFill="1" applyBorder="1" applyAlignment="1">
      <alignment horizontal="left"/>
    </xf>
    <xf numFmtId="0" fontId="12" fillId="5" borderId="5" xfId="0" applyFont="1" applyFill="1" applyBorder="1" applyAlignment="1">
      <alignment horizontal="left"/>
    </xf>
    <xf numFmtId="49" fontId="14" fillId="5" borderId="3" xfId="0" applyNumberFormat="1" applyFont="1" applyFill="1" applyBorder="1" applyAlignment="1">
      <alignment horizontal="right" vertical="center"/>
    </xf>
    <xf numFmtId="49" fontId="14" fillId="5" borderId="4" xfId="0" applyNumberFormat="1" applyFont="1" applyFill="1" applyBorder="1" applyAlignment="1">
      <alignment horizontal="right" vertical="center"/>
    </xf>
    <xf numFmtId="0" fontId="26" fillId="5" borderId="4" xfId="0" applyFont="1" applyFill="1" applyBorder="1" applyAlignment="1">
      <alignment horizontal="left"/>
    </xf>
    <xf numFmtId="0" fontId="26" fillId="5" borderId="5" xfId="0" applyFont="1" applyFill="1" applyBorder="1" applyAlignment="1">
      <alignment horizontal="left"/>
    </xf>
    <xf numFmtId="49" fontId="37" fillId="6" borderId="0" xfId="0" applyNumberFormat="1" applyFont="1" applyFill="1" applyAlignment="1">
      <alignment horizontal="center" vertical="top" wrapText="1"/>
    </xf>
    <xf numFmtId="49" fontId="12" fillId="4" borderId="3"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5" borderId="4" xfId="0" applyNumberFormat="1" applyFont="1" applyFill="1" applyBorder="1" applyAlignment="1">
      <alignment horizontal="left" vertical="center"/>
    </xf>
    <xf numFmtId="49" fontId="12" fillId="5" borderId="5" xfId="0" applyNumberFormat="1" applyFont="1" applyFill="1" applyBorder="1" applyAlignment="1">
      <alignment horizontal="left" vertical="center"/>
    </xf>
    <xf numFmtId="0" fontId="11" fillId="6" borderId="6" xfId="0" applyFont="1" applyFill="1" applyBorder="1" applyAlignment="1">
      <alignment horizontal="left"/>
    </xf>
    <xf numFmtId="0" fontId="11" fillId="6" borderId="8" xfId="0" applyFont="1" applyFill="1" applyBorder="1" applyAlignment="1">
      <alignment horizontal="left"/>
    </xf>
    <xf numFmtId="0" fontId="11" fillId="6" borderId="4" xfId="0" applyFont="1" applyFill="1" applyBorder="1" applyAlignment="1">
      <alignment horizontal="left"/>
    </xf>
    <xf numFmtId="0" fontId="11" fillId="6" borderId="5" xfId="0" applyFont="1" applyFill="1" applyBorder="1" applyAlignment="1">
      <alignment horizontal="left"/>
    </xf>
    <xf numFmtId="49" fontId="12" fillId="5" borderId="4" xfId="0" applyNumberFormat="1" applyFont="1" applyFill="1" applyBorder="1" applyAlignment="1">
      <alignment horizontal="left"/>
    </xf>
    <xf numFmtId="49" fontId="12" fillId="5" borderId="5" xfId="0" applyNumberFormat="1" applyFont="1" applyFill="1" applyBorder="1" applyAlignment="1">
      <alignment horizontal="left"/>
    </xf>
    <xf numFmtId="0" fontId="28" fillId="4" borderId="3" xfId="0" applyFont="1" applyFill="1" applyBorder="1" applyAlignment="1">
      <alignment horizontal="center"/>
    </xf>
    <xf numFmtId="0" fontId="28" fillId="4" borderId="5" xfId="0" applyFont="1" applyFill="1" applyBorder="1" applyAlignment="1">
      <alignment horizontal="center"/>
    </xf>
    <xf numFmtId="0" fontId="23" fillId="6" borderId="0" xfId="0" applyFont="1" applyFill="1" applyAlignment="1">
      <alignment vertical="center" wrapText="1"/>
    </xf>
    <xf numFmtId="0" fontId="12" fillId="6" borderId="21" xfId="0" applyFont="1" applyFill="1" applyBorder="1" applyAlignment="1">
      <alignment horizontal="right"/>
    </xf>
    <xf numFmtId="0" fontId="12" fillId="6" borderId="22" xfId="0" applyFont="1" applyFill="1" applyBorder="1" applyAlignment="1">
      <alignment horizontal="right"/>
    </xf>
    <xf numFmtId="0" fontId="12" fillId="6" borderId="23" xfId="0" applyFont="1" applyFill="1" applyBorder="1" applyAlignment="1">
      <alignment horizontal="right"/>
    </xf>
    <xf numFmtId="0" fontId="12" fillId="5" borderId="1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1" fillId="5" borderId="3" xfId="0" applyFont="1" applyFill="1" applyBorder="1" applyAlignment="1">
      <alignment horizontal="right" vertical="center"/>
    </xf>
    <xf numFmtId="0" fontId="11" fillId="5" borderId="4" xfId="0" applyFont="1" applyFill="1" applyBorder="1" applyAlignment="1">
      <alignment horizontal="right" vertical="center"/>
    </xf>
    <xf numFmtId="0" fontId="14" fillId="5" borderId="3" xfId="0" applyFont="1" applyFill="1" applyBorder="1" applyAlignment="1">
      <alignment horizontal="right" vertical="center"/>
    </xf>
    <xf numFmtId="0" fontId="14" fillId="5" borderId="4" xfId="0" applyFont="1" applyFill="1" applyBorder="1" applyAlignment="1">
      <alignment horizontal="right" vertical="center"/>
    </xf>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1" fillId="2" borderId="4" xfId="0" applyFont="1" applyFill="1" applyBorder="1"/>
    <xf numFmtId="0" fontId="11" fillId="2" borderId="5" xfId="0" applyFont="1" applyFill="1" applyBorder="1"/>
    <xf numFmtId="0" fontId="12" fillId="5" borderId="6" xfId="0" applyFont="1" applyFill="1" applyBorder="1" applyAlignment="1">
      <alignment horizontal="center" vertical="center" wrapText="1"/>
    </xf>
    <xf numFmtId="0" fontId="22" fillId="4" borderId="2" xfId="0" applyFont="1" applyFill="1" applyBorder="1" applyAlignment="1">
      <alignment horizontal="center" vertical="center"/>
    </xf>
    <xf numFmtId="0" fontId="12" fillId="5" borderId="15" xfId="0" applyFont="1" applyFill="1" applyBorder="1" applyAlignment="1">
      <alignment horizontal="center" vertical="center" wrapText="1"/>
    </xf>
    <xf numFmtId="49" fontId="23" fillId="6" borderId="0" xfId="0" applyNumberFormat="1" applyFont="1" applyFill="1" applyAlignment="1">
      <alignment horizontal="left" vertical="center" wrapText="1"/>
    </xf>
    <xf numFmtId="0" fontId="11" fillId="6" borderId="10" xfId="0" applyFont="1" applyFill="1" applyBorder="1"/>
    <xf numFmtId="0" fontId="11" fillId="6" borderId="12" xfId="0" applyFont="1" applyFill="1" applyBorder="1"/>
    <xf numFmtId="0" fontId="25" fillId="6" borderId="58" xfId="0" applyFont="1" applyFill="1" applyBorder="1" applyAlignment="1">
      <alignment horizontal="right"/>
    </xf>
    <xf numFmtId="0" fontId="25" fillId="6" borderId="59" xfId="0" applyFont="1" applyFill="1" applyBorder="1" applyAlignment="1">
      <alignment horizontal="right"/>
    </xf>
    <xf numFmtId="0" fontId="26" fillId="6" borderId="27" xfId="0" applyFont="1" applyFill="1" applyBorder="1" applyAlignment="1">
      <alignment horizontal="left" wrapText="1"/>
    </xf>
    <xf numFmtId="0" fontId="26" fillId="6" borderId="28" xfId="0" applyFont="1" applyFill="1" applyBorder="1"/>
    <xf numFmtId="0" fontId="26" fillId="6" borderId="29" xfId="0" applyFont="1" applyFill="1" applyBorder="1"/>
    <xf numFmtId="0" fontId="26" fillId="5" borderId="4" xfId="0" applyFont="1" applyFill="1" applyBorder="1"/>
    <xf numFmtId="0" fontId="12" fillId="6" borderId="22" xfId="0" applyFont="1" applyFill="1" applyBorder="1" applyAlignment="1">
      <alignment horizontal="right" vertical="center" wrapText="1"/>
    </xf>
    <xf numFmtId="0" fontId="12" fillId="6" borderId="23" xfId="0" applyFont="1" applyFill="1" applyBorder="1" applyAlignment="1">
      <alignment horizontal="right" vertical="center" wrapText="1"/>
    </xf>
    <xf numFmtId="0" fontId="26" fillId="5" borderId="10" xfId="0" applyFont="1" applyFill="1" applyBorder="1"/>
    <xf numFmtId="0" fontId="26" fillId="5" borderId="0" xfId="0" applyFont="1" applyFill="1"/>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4" fillId="6" borderId="4" xfId="0" applyFont="1" applyFill="1" applyBorder="1"/>
    <xf numFmtId="0" fontId="14" fillId="6" borderId="5" xfId="0" applyFont="1" applyFill="1" applyBorder="1"/>
    <xf numFmtId="49" fontId="12" fillId="6" borderId="11" xfId="0" applyNumberFormat="1" applyFont="1" applyFill="1" applyBorder="1" applyAlignment="1">
      <alignment horizontal="center" vertical="center"/>
    </xf>
    <xf numFmtId="49" fontId="12" fillId="6" borderId="10" xfId="0" applyNumberFormat="1" applyFont="1" applyFill="1" applyBorder="1" applyAlignment="1">
      <alignment horizontal="center" vertical="center"/>
    </xf>
    <xf numFmtId="49" fontId="12" fillId="6" borderId="12" xfId="0" applyNumberFormat="1" applyFont="1" applyFill="1" applyBorder="1" applyAlignment="1">
      <alignment horizontal="center" vertical="center"/>
    </xf>
    <xf numFmtId="49" fontId="12" fillId="6" borderId="13" xfId="0" applyNumberFormat="1" applyFont="1" applyFill="1" applyBorder="1" applyAlignment="1">
      <alignment horizontal="center" vertical="center"/>
    </xf>
    <xf numFmtId="49" fontId="12" fillId="6" borderId="0" xfId="0" applyNumberFormat="1" applyFont="1" applyFill="1" applyAlignment="1">
      <alignment horizontal="center" vertical="center"/>
    </xf>
    <xf numFmtId="49" fontId="12" fillId="6" borderId="14" xfId="0" applyNumberFormat="1" applyFont="1" applyFill="1" applyBorder="1" applyAlignment="1">
      <alignment horizontal="center" vertical="center"/>
    </xf>
    <xf numFmtId="49" fontId="12" fillId="6" borderId="7" xfId="0" applyNumberFormat="1" applyFont="1" applyFill="1" applyBorder="1" applyAlignment="1">
      <alignment horizontal="center" vertical="center"/>
    </xf>
    <xf numFmtId="49" fontId="12" fillId="6" borderId="6" xfId="0" applyNumberFormat="1" applyFont="1" applyFill="1" applyBorder="1" applyAlignment="1">
      <alignment horizontal="center" vertical="center"/>
    </xf>
    <xf numFmtId="49" fontId="12" fillId="6" borderId="8" xfId="0" applyNumberFormat="1" applyFont="1" applyFill="1" applyBorder="1" applyAlignment="1">
      <alignment horizontal="center" vertical="center"/>
    </xf>
    <xf numFmtId="0" fontId="26" fillId="5" borderId="5" xfId="0" applyFont="1" applyFill="1" applyBorder="1"/>
    <xf numFmtId="0" fontId="11" fillId="6" borderId="4" xfId="0" applyFont="1" applyFill="1" applyBorder="1" applyAlignment="1">
      <alignment horizontal="right"/>
    </xf>
    <xf numFmtId="0" fontId="11" fillId="6" borderId="24" xfId="0" applyFont="1" applyFill="1" applyBorder="1" applyAlignment="1">
      <alignment horizontal="right"/>
    </xf>
    <xf numFmtId="0" fontId="26" fillId="3" borderId="31" xfId="0" applyFont="1" applyFill="1" applyBorder="1"/>
    <xf numFmtId="0" fontId="26" fillId="3" borderId="33" xfId="0" applyFont="1" applyFill="1" applyBorder="1"/>
    <xf numFmtId="0" fontId="11" fillId="6" borderId="0" xfId="0" applyFont="1" applyFill="1"/>
    <xf numFmtId="0" fontId="11" fillId="6" borderId="14" xfId="0" applyFont="1" applyFill="1" applyBorder="1"/>
    <xf numFmtId="0" fontId="32" fillId="6" borderId="10" xfId="0" applyFont="1" applyFill="1" applyBorder="1"/>
    <xf numFmtId="0" fontId="12" fillId="6" borderId="31" xfId="0" applyFont="1" applyFill="1" applyBorder="1" applyAlignment="1">
      <alignment horizontal="left"/>
    </xf>
    <xf numFmtId="0" fontId="12" fillId="6" borderId="31" xfId="0" applyFont="1" applyFill="1" applyBorder="1"/>
    <xf numFmtId="0" fontId="12" fillId="6" borderId="32" xfId="0" applyFont="1" applyFill="1" applyBorder="1"/>
    <xf numFmtId="0" fontId="14" fillId="6" borderId="10" xfId="0" applyFont="1" applyFill="1" applyBorder="1" applyAlignment="1">
      <alignment horizontal="left" wrapText="1"/>
    </xf>
    <xf numFmtId="0" fontId="14" fillId="6" borderId="12" xfId="0" applyFont="1" applyFill="1" applyBorder="1" applyAlignment="1">
      <alignment horizontal="left" wrapText="1"/>
    </xf>
    <xf numFmtId="0" fontId="32" fillId="6" borderId="25" xfId="0" applyFont="1" applyFill="1" applyBorder="1" applyAlignment="1">
      <alignment vertical="center"/>
    </xf>
    <xf numFmtId="0" fontId="32" fillId="6" borderId="53" xfId="0" applyFont="1" applyFill="1" applyBorder="1" applyAlignment="1">
      <alignment vertical="center"/>
    </xf>
    <xf numFmtId="0" fontId="32" fillId="6" borderId="12" xfId="0" applyFont="1" applyFill="1" applyBorder="1"/>
    <xf numFmtId="0" fontId="26" fillId="3" borderId="4" xfId="0" applyFont="1" applyFill="1" applyBorder="1"/>
    <xf numFmtId="0" fontId="26" fillId="3" borderId="34" xfId="0" applyFont="1" applyFill="1" applyBorder="1"/>
    <xf numFmtId="0" fontId="12" fillId="5" borderId="25" xfId="0" applyFont="1" applyFill="1" applyBorder="1"/>
    <xf numFmtId="0" fontId="12" fillId="5" borderId="45" xfId="0" applyFont="1" applyFill="1" applyBorder="1"/>
    <xf numFmtId="0" fontId="26" fillId="3" borderId="32" xfId="0" applyFont="1" applyFill="1" applyBorder="1"/>
    <xf numFmtId="0" fontId="14" fillId="6" borderId="21" xfId="0" applyFont="1" applyFill="1" applyBorder="1" applyAlignment="1">
      <alignment horizontal="right" vertical="center" wrapText="1"/>
    </xf>
    <xf numFmtId="0" fontId="14" fillId="6" borderId="23" xfId="0" applyFont="1" applyFill="1" applyBorder="1" applyAlignment="1">
      <alignment horizontal="right" vertical="center" wrapText="1"/>
    </xf>
    <xf numFmtId="49" fontId="23" fillId="6" borderId="0" xfId="0" applyNumberFormat="1" applyFont="1" applyFill="1" applyAlignment="1">
      <alignment vertical="top" wrapText="1"/>
    </xf>
    <xf numFmtId="0" fontId="12" fillId="5" borderId="31" xfId="0" applyFont="1" applyFill="1" applyBorder="1"/>
    <xf numFmtId="0" fontId="12" fillId="5" borderId="33" xfId="0" applyFont="1" applyFill="1" applyBorder="1"/>
    <xf numFmtId="0" fontId="26" fillId="3" borderId="5" xfId="0" applyFont="1" applyFill="1" applyBorder="1"/>
    <xf numFmtId="49" fontId="11" fillId="4" borderId="3" xfId="0" applyNumberFormat="1" applyFont="1" applyFill="1" applyBorder="1" applyAlignment="1">
      <alignment horizontal="left" vertical="top"/>
    </xf>
    <xf numFmtId="49" fontId="11" fillId="4" borderId="4" xfId="0" applyNumberFormat="1" applyFont="1" applyFill="1" applyBorder="1" applyAlignment="1">
      <alignment horizontal="left" vertical="top"/>
    </xf>
    <xf numFmtId="49" fontId="11" fillId="4" borderId="5" xfId="0" applyNumberFormat="1" applyFont="1" applyFill="1" applyBorder="1" applyAlignment="1">
      <alignment horizontal="left" vertical="top"/>
    </xf>
    <xf numFmtId="49" fontId="11" fillId="2" borderId="3" xfId="0" applyNumberFormat="1" applyFont="1" applyFill="1" applyBorder="1" applyAlignment="1">
      <alignment horizontal="left" vertical="top"/>
    </xf>
    <xf numFmtId="49" fontId="11" fillId="2" borderId="4" xfId="0" applyNumberFormat="1" applyFont="1" applyFill="1" applyBorder="1" applyAlignment="1">
      <alignment horizontal="left" vertical="top"/>
    </xf>
    <xf numFmtId="49" fontId="11" fillId="2" borderId="5" xfId="0" applyNumberFormat="1" applyFont="1" applyFill="1" applyBorder="1" applyAlignment="1">
      <alignment horizontal="left" vertical="top"/>
    </xf>
    <xf numFmtId="49" fontId="12" fillId="5" borderId="4" xfId="0" applyNumberFormat="1" applyFont="1" applyFill="1" applyBorder="1" applyAlignment="1">
      <alignment horizontal="left" vertical="top"/>
    </xf>
    <xf numFmtId="49" fontId="12" fillId="5" borderId="5" xfId="0" applyNumberFormat="1" applyFont="1" applyFill="1" applyBorder="1" applyAlignment="1">
      <alignment horizontal="left" vertical="top"/>
    </xf>
    <xf numFmtId="49" fontId="12" fillId="5" borderId="10" xfId="0" applyNumberFormat="1" applyFont="1" applyFill="1" applyBorder="1" applyAlignment="1">
      <alignment horizontal="left" vertical="top"/>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45">
    <dxf>
      <font>
        <color rgb="FFFF0000"/>
      </font>
    </dxf>
    <dxf>
      <font>
        <color rgb="FFFF0000"/>
      </font>
      <border>
        <left style="hair">
          <color auto="1"/>
        </left>
        <right style="hair">
          <color auto="1"/>
        </right>
        <top style="hair">
          <color auto="1"/>
        </top>
        <bottom style="hair">
          <color auto="1"/>
        </bottom>
      </border>
    </dxf>
    <dxf>
      <font>
        <color rgb="FFFF0000"/>
      </font>
    </dxf>
    <dxf>
      <font>
        <b/>
        <i val="0"/>
        <color rgb="FF00B050"/>
      </font>
      <fill>
        <patternFill>
          <bgColor theme="0"/>
        </patternFill>
      </fill>
    </dxf>
    <dxf>
      <font>
        <b/>
        <i val="0"/>
        <color rgb="FFFF0000"/>
      </font>
      <fill>
        <patternFill>
          <bgColor theme="0"/>
        </patternFill>
      </fill>
    </dxf>
    <dxf>
      <font>
        <b/>
        <i val="0"/>
        <color rgb="FF00B050"/>
      </font>
    </dxf>
    <dxf>
      <font>
        <b/>
        <i val="0"/>
        <color rgb="FFFF0000"/>
      </font>
    </dxf>
    <dxf>
      <font>
        <color rgb="FF00B050"/>
      </font>
    </dxf>
    <dxf>
      <font>
        <color rgb="FFFF0000"/>
      </font>
    </dxf>
    <dxf>
      <font>
        <b/>
        <i val="0"/>
        <color rgb="FF00B050"/>
      </font>
      <fill>
        <patternFill>
          <bgColor theme="0"/>
        </patternFill>
      </fill>
    </dxf>
    <dxf>
      <font>
        <b/>
        <i val="0"/>
        <color rgb="FFFF0000"/>
      </font>
      <fill>
        <patternFill>
          <bgColor theme="0"/>
        </patternFill>
      </fill>
    </dxf>
    <dxf>
      <font>
        <b/>
        <i val="0"/>
        <color rgb="FF00B050"/>
      </font>
    </dxf>
    <dxf>
      <font>
        <b/>
        <i val="0"/>
        <color rgb="FFFF0000"/>
      </font>
    </dxf>
    <dxf>
      <font>
        <color rgb="FFFF0000"/>
      </font>
    </dxf>
    <dxf>
      <font>
        <color rgb="FF00B050"/>
      </font>
    </dxf>
    <dxf>
      <font>
        <color rgb="FFFF0000"/>
      </font>
    </dxf>
    <dxf>
      <fill>
        <patternFill>
          <bgColor theme="9" tint="0.39994506668294322"/>
        </patternFill>
      </fill>
    </dxf>
    <dxf>
      <fill>
        <patternFill>
          <bgColor rgb="FFFF0000"/>
        </patternFill>
      </fill>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2"/>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ptos"/>
        <family val="2"/>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COMMUNITY%20DEVELOPMENT%20MASTER\CD%20KORY%20KEMPF\Drafts\Subsidy%20Layering%20updates\Drafts%20-%20February%202025\DRAFT%20Subsidy%20Layering%20RENTAL%20Workbook%202025%20-%20Unprotected%20-%20rev.%2002.13.25.xlsx" TargetMode="External"/><Relationship Id="rId1" Type="http://schemas.openxmlformats.org/officeDocument/2006/relationships/externalLinkPath" Target="/COMMUNITY%20DEVELOPMENT%20MASTER/CD%20KORY%20KEMPF/Drafts/Subsidy%20Layering%20updates/Drafts%20-%20February%202025/DRAFT%20Subsidy%20Layering%20RENTAL%20Workbook%202025%20-%20Unprotected%20-%20rev.%2002.1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 Project Summary"/>
      <sheetName val="B. Project Schedule"/>
      <sheetName val="C. Rental Unit Breakdown"/>
      <sheetName val="D. Sources"/>
      <sheetName val="E. Uses"/>
      <sheetName val="F. HOME Budget"/>
      <sheetName val="G. Rental Pro Forma"/>
      <sheetName val="H. Market Analysis"/>
      <sheetName val="I. HOME Limits"/>
    </sheetNames>
    <sheetDataSet>
      <sheetData sheetId="0"/>
      <sheetData sheetId="1">
        <row r="6">
          <cell r="E6"/>
        </row>
        <row r="8">
          <cell r="E8"/>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ED44E8-1BF8-4A76-BC44-BB7D25F676F9}" name="SubsidyLimits" displayName="SubsidyLimits" ref="B5:E10" totalsRowShown="0" headerRowDxfId="44" dataDxfId="42" headerRowBorderDxfId="43" tableBorderDxfId="41" totalsRowBorderDxfId="40">
  <autoFilter ref="B5:E10" xr:uid="{DBED44E8-1BF8-4A76-BC44-BB7D25F676F9}"/>
  <tableColumns count="4">
    <tableColumn id="1" xr3:uid="{1CDB515F-B1A4-41F4-BFA9-721157FDC878}" name="No. of Bedrooms" dataDxfId="39"/>
    <tableColumn id="2" xr3:uid="{BE587E43-8560-4B4B-8CE6-8A6BBEFB80BE}" name="Maximum" dataDxfId="38" dataCellStyle="Currency"/>
    <tableColumn id="3" xr3:uid="{07622DBA-73DB-4292-91C8-457FD671424C}" name="Local Multiplier" dataDxfId="37"/>
    <tableColumn id="4" xr3:uid="{CF30FA54-7390-4D2E-8988-526039D78769}" name="Per-Unit Subsidy Limit" dataDxfId="36">
      <calculatedColumnFormula>ROUNDDOWN(C6*D6,0)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AF49B4-9736-45AE-AE93-F164D1C80B72}" name="SalesLimits" displayName="SalesLimits" ref="B14:D18" totalsRowShown="0" headerRowDxfId="35" dataDxfId="33" headerRowBorderDxfId="34" tableBorderDxfId="32" totalsRowBorderDxfId="31">
  <autoFilter ref="B14:D18" xr:uid="{01AF49B4-9736-45AE-AE93-F164D1C80B72}"/>
  <tableColumns count="3">
    <tableColumn id="1" xr3:uid="{68448948-754E-4A0F-81DE-958AA7F4B1B6}" name="Unit Size" dataDxfId="30"/>
    <tableColumn id="2" xr3:uid="{92B237FD-1E87-4AD0-8C98-578471A11F49}" name="Existing" dataDxfId="29" dataCellStyle="Currency"/>
    <tableColumn id="3" xr3:uid="{C60E541F-5A30-4F37-A47F-FA5CA423537F}" name="New Construction" dataDxfId="28"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AEE769-FCD7-4F2E-BC04-5123109A4FD5}" name="IncomeLimits" displayName="IncomeLimits" ref="B22:F30" totalsRowShown="0" headerRowDxfId="27" dataDxfId="25" headerRowBorderDxfId="26" tableBorderDxfId="24" totalsRowBorderDxfId="23">
  <autoFilter ref="B22:F30" xr:uid="{3BAEE769-FCD7-4F2E-BC04-5123109A4FD5}"/>
  <tableColumns count="5">
    <tableColumn id="1" xr3:uid="{4F1950BA-C8DD-49B8-B7EE-5D8C81B88CD9}" name="Household      Size" dataDxfId="22"/>
    <tableColumn id="2" xr3:uid="{51D16684-CBCC-4597-B44C-8EC2919CE8A2}" name="30%                                               (Extremely Low)" dataDxfId="21"/>
    <tableColumn id="3" xr3:uid="{207B6060-6791-49EA-BD11-F4A92E3E8506}" name="50%                                               (Very Low)" dataDxfId="20"/>
    <tableColumn id="4" xr3:uid="{E4E9D784-1CD3-4BFA-A83F-C92C39E12B6D}" name="60%                                               (Low)" dataDxfId="19"/>
    <tableColumn id="5" xr3:uid="{017D63BE-1554-4929-8DC4-D93D443DC8EA}" name="80%                                               (Moderate)" dataDxfId="1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vansvillegov.org/city/department/division.php?structureid=138" TargetMode="External"/><Relationship Id="rId2" Type="http://schemas.openxmlformats.org/officeDocument/2006/relationships/hyperlink" Target="mailto:kkempf@evansville.in.gov" TargetMode="External"/><Relationship Id="rId1" Type="http://schemas.openxmlformats.org/officeDocument/2006/relationships/hyperlink" Target="mailto:kkempf@evansville.in.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DC90-4E4F-49AE-9F3E-F084A4247785}">
  <sheetPr>
    <tabColor theme="7" tint="0.79998168889431442"/>
    <pageSetUpPr fitToPage="1"/>
  </sheetPr>
  <dimension ref="A2:M33"/>
  <sheetViews>
    <sheetView tabSelected="1" workbookViewId="0"/>
  </sheetViews>
  <sheetFormatPr defaultRowHeight="14.25" x14ac:dyDescent="0.25"/>
  <cols>
    <col min="1" max="1" width="3.42578125" style="42" customWidth="1"/>
    <col min="2" max="3" width="3.42578125" style="47" customWidth="1"/>
    <col min="4" max="4" width="30.28515625" style="42" customWidth="1"/>
    <col min="5" max="5" width="9.140625" style="42" customWidth="1"/>
    <col min="6" max="16384" width="9.140625" style="42"/>
  </cols>
  <sheetData>
    <row r="2" spans="1:13" ht="30" customHeight="1" x14ac:dyDescent="0.25">
      <c r="A2" s="344" t="s">
        <v>13</v>
      </c>
      <c r="B2" s="344"/>
      <c r="C2" s="344"/>
      <c r="D2" s="344"/>
      <c r="E2" s="344"/>
      <c r="F2" s="344"/>
      <c r="G2" s="344"/>
      <c r="H2" s="344"/>
      <c r="I2" s="344"/>
      <c r="J2" s="344"/>
      <c r="K2" s="344"/>
      <c r="L2" s="344"/>
      <c r="M2" s="344"/>
    </row>
    <row r="3" spans="1:13" ht="21" customHeight="1" x14ac:dyDescent="0.25">
      <c r="A3" s="345" t="s">
        <v>12</v>
      </c>
      <c r="B3" s="345"/>
      <c r="C3" s="345"/>
      <c r="D3" s="345"/>
      <c r="E3" s="345"/>
      <c r="F3" s="345"/>
      <c r="G3" s="345"/>
      <c r="H3" s="345"/>
      <c r="I3" s="345"/>
      <c r="J3" s="345"/>
      <c r="K3" s="345"/>
      <c r="L3" s="345"/>
      <c r="M3" s="345"/>
    </row>
    <row r="4" spans="1:13" ht="27.75" customHeight="1" x14ac:dyDescent="0.25">
      <c r="A4" s="346" t="s">
        <v>0</v>
      </c>
      <c r="B4" s="346"/>
      <c r="C4" s="346"/>
      <c r="D4" s="346"/>
      <c r="E4" s="346"/>
      <c r="F4" s="346"/>
      <c r="G4" s="346"/>
      <c r="H4" s="346"/>
      <c r="I4" s="346"/>
      <c r="J4" s="346"/>
      <c r="K4" s="346"/>
      <c r="L4" s="346"/>
      <c r="M4" s="346"/>
    </row>
    <row r="5" spans="1:13" x14ac:dyDescent="0.25">
      <c r="A5" s="347" t="s">
        <v>11</v>
      </c>
      <c r="B5" s="347"/>
      <c r="C5" s="347"/>
      <c r="D5" s="347"/>
      <c r="E5" s="347"/>
      <c r="F5" s="347"/>
      <c r="G5" s="347"/>
      <c r="H5" s="347"/>
      <c r="I5" s="347"/>
      <c r="J5" s="347"/>
      <c r="K5" s="347"/>
      <c r="L5" s="347"/>
      <c r="M5" s="347"/>
    </row>
    <row r="6" spans="1:13" x14ac:dyDescent="0.25">
      <c r="A6" s="348">
        <v>2026</v>
      </c>
      <c r="B6" s="348"/>
      <c r="C6" s="348"/>
      <c r="D6" s="348"/>
      <c r="E6" s="348"/>
      <c r="F6" s="348"/>
      <c r="G6" s="348"/>
      <c r="H6" s="348"/>
      <c r="I6" s="348"/>
      <c r="J6" s="348"/>
      <c r="K6" s="348"/>
      <c r="L6" s="348"/>
      <c r="M6" s="348"/>
    </row>
    <row r="7" spans="1:13" ht="18.75" customHeight="1" x14ac:dyDescent="0.25">
      <c r="A7" s="341" t="s">
        <v>439</v>
      </c>
      <c r="B7" s="341"/>
      <c r="C7" s="341"/>
      <c r="D7" s="341"/>
      <c r="E7" s="341"/>
      <c r="F7" s="341"/>
      <c r="G7" s="341"/>
      <c r="H7" s="341"/>
      <c r="I7" s="341"/>
      <c r="J7" s="341"/>
      <c r="K7" s="341"/>
      <c r="L7" s="341"/>
      <c r="M7" s="341"/>
    </row>
    <row r="9" spans="1:13" s="46" customFormat="1" ht="18.75" customHeight="1" x14ac:dyDescent="0.25">
      <c r="A9" s="44" t="s">
        <v>21</v>
      </c>
      <c r="B9" s="45"/>
      <c r="C9" s="45"/>
    </row>
    <row r="10" spans="1:13" s="46" customFormat="1" ht="18.75" customHeight="1" x14ac:dyDescent="0.25">
      <c r="B10" s="45" t="s">
        <v>14</v>
      </c>
      <c r="C10" s="342" t="s">
        <v>440</v>
      </c>
      <c r="D10" s="342"/>
      <c r="E10" s="342"/>
      <c r="F10" s="342"/>
      <c r="G10" s="342"/>
      <c r="H10" s="342"/>
      <c r="I10" s="342"/>
      <c r="J10" s="342"/>
      <c r="K10" s="342"/>
      <c r="L10" s="342"/>
      <c r="M10" s="342"/>
    </row>
    <row r="11" spans="1:13" s="46" customFormat="1" ht="18.75" customHeight="1" x14ac:dyDescent="0.25">
      <c r="B11" s="45" t="s">
        <v>15</v>
      </c>
      <c r="C11" s="343" t="s">
        <v>1</v>
      </c>
      <c r="D11" s="343"/>
      <c r="E11" s="343"/>
      <c r="F11" s="343"/>
      <c r="G11" s="343"/>
      <c r="H11" s="343"/>
      <c r="I11" s="343"/>
      <c r="J11" s="343"/>
      <c r="K11" s="343"/>
      <c r="L11" s="343"/>
      <c r="M11" s="343"/>
    </row>
    <row r="12" spans="1:13" s="46" customFormat="1" x14ac:dyDescent="0.2">
      <c r="B12" s="45"/>
      <c r="C12" s="45" t="s">
        <v>2</v>
      </c>
      <c r="D12" s="292" t="s">
        <v>3</v>
      </c>
      <c r="E12" s="49"/>
      <c r="F12" s="49"/>
      <c r="G12" s="49"/>
      <c r="H12" s="49"/>
      <c r="I12" s="49"/>
      <c r="J12" s="49"/>
      <c r="K12" s="49"/>
      <c r="L12" s="49"/>
      <c r="M12" s="49"/>
    </row>
    <row r="13" spans="1:13" s="46" customFormat="1" x14ac:dyDescent="0.25">
      <c r="B13" s="45"/>
      <c r="C13" s="45" t="s">
        <v>4</v>
      </c>
      <c r="D13" s="293" t="s">
        <v>382</v>
      </c>
    </row>
    <row r="14" spans="1:13" s="46" customFormat="1" x14ac:dyDescent="0.2">
      <c r="B14" s="45"/>
      <c r="C14" s="45" t="s">
        <v>5</v>
      </c>
      <c r="D14" s="292" t="s">
        <v>8</v>
      </c>
      <c r="E14" s="49"/>
      <c r="F14" s="49"/>
      <c r="G14" s="49"/>
      <c r="H14" s="49"/>
      <c r="I14" s="49"/>
      <c r="J14" s="49"/>
      <c r="K14" s="49"/>
      <c r="L14" s="49"/>
      <c r="M14" s="49"/>
    </row>
    <row r="15" spans="1:13" s="46" customFormat="1" x14ac:dyDescent="0.2">
      <c r="B15" s="45"/>
      <c r="C15" s="45" t="s">
        <v>6</v>
      </c>
      <c r="D15" s="292" t="s">
        <v>243</v>
      </c>
      <c r="E15" s="49"/>
      <c r="F15" s="49"/>
      <c r="G15" s="49"/>
      <c r="H15" s="49"/>
      <c r="I15" s="49"/>
      <c r="J15" s="49"/>
      <c r="K15" s="49"/>
      <c r="L15" s="49"/>
      <c r="M15" s="49"/>
    </row>
    <row r="16" spans="1:13" s="46" customFormat="1" x14ac:dyDescent="0.2">
      <c r="B16" s="45"/>
      <c r="C16" s="45" t="s">
        <v>7</v>
      </c>
      <c r="D16" s="292" t="s">
        <v>281</v>
      </c>
      <c r="E16" s="49"/>
      <c r="F16" s="49"/>
      <c r="G16" s="49"/>
      <c r="H16" s="49"/>
      <c r="I16" s="49"/>
      <c r="J16" s="49"/>
      <c r="K16" s="49"/>
      <c r="L16" s="49"/>
      <c r="M16" s="49"/>
    </row>
    <row r="17" spans="1:13" s="46" customFormat="1" x14ac:dyDescent="0.25">
      <c r="B17" s="45"/>
      <c r="C17" s="45" t="s">
        <v>9</v>
      </c>
      <c r="D17" s="293" t="s">
        <v>34</v>
      </c>
    </row>
    <row r="18" spans="1:13" s="46" customFormat="1" x14ac:dyDescent="0.2">
      <c r="B18" s="45"/>
      <c r="C18" s="45" t="s">
        <v>194</v>
      </c>
      <c r="D18" s="292" t="s">
        <v>282</v>
      </c>
      <c r="E18" s="49"/>
      <c r="F18" s="49"/>
      <c r="G18" s="49"/>
      <c r="H18" s="49"/>
      <c r="I18" s="49"/>
      <c r="J18" s="49"/>
      <c r="K18" s="49"/>
      <c r="L18" s="49"/>
      <c r="M18" s="49"/>
    </row>
    <row r="19" spans="1:13" s="46" customFormat="1" ht="18.75" customHeight="1" x14ac:dyDescent="0.2">
      <c r="B19" s="45"/>
      <c r="C19" s="45" t="s">
        <v>236</v>
      </c>
      <c r="D19" s="294" t="s">
        <v>10</v>
      </c>
      <c r="E19" s="49"/>
      <c r="F19" s="49"/>
      <c r="G19" s="49"/>
      <c r="H19" s="49"/>
      <c r="I19" s="49"/>
      <c r="J19" s="49"/>
      <c r="K19" s="49"/>
      <c r="L19" s="49"/>
      <c r="M19" s="49"/>
    </row>
    <row r="20" spans="1:13" s="46" customFormat="1" ht="15" customHeight="1" x14ac:dyDescent="0.25">
      <c r="B20" s="45" t="s">
        <v>16</v>
      </c>
      <c r="C20" s="331" t="s">
        <v>345</v>
      </c>
      <c r="D20" s="331"/>
      <c r="E20" s="331"/>
      <c r="F20" s="331"/>
      <c r="G20" s="331"/>
      <c r="H20" s="331"/>
      <c r="I20" s="331"/>
      <c r="J20" s="331"/>
      <c r="K20" s="331"/>
      <c r="L20" s="331"/>
      <c r="M20" s="331"/>
    </row>
    <row r="21" spans="1:13" s="46" customFormat="1" ht="18.75" customHeight="1" x14ac:dyDescent="0.25">
      <c r="B21" s="45"/>
      <c r="C21" s="46" t="s">
        <v>26</v>
      </c>
      <c r="D21" s="331" t="s">
        <v>416</v>
      </c>
      <c r="E21" s="331"/>
      <c r="F21" s="331"/>
      <c r="G21" s="331"/>
      <c r="H21" s="331"/>
      <c r="I21" s="331"/>
      <c r="J21" s="331"/>
      <c r="K21" s="331"/>
      <c r="L21" s="331"/>
      <c r="M21" s="331"/>
    </row>
    <row r="22" spans="1:13" s="46" customFormat="1" ht="33.75" customHeight="1" x14ac:dyDescent="0.25">
      <c r="B22" s="45" t="s">
        <v>17</v>
      </c>
      <c r="C22" s="332" t="s">
        <v>431</v>
      </c>
      <c r="D22" s="332"/>
      <c r="E22" s="332"/>
      <c r="F22" s="332"/>
      <c r="G22" s="332"/>
      <c r="H22" s="332"/>
      <c r="I22" s="332"/>
      <c r="J22" s="332"/>
      <c r="K22" s="332"/>
      <c r="L22" s="332"/>
      <c r="M22" s="332"/>
    </row>
    <row r="23" spans="1:13" s="46" customFormat="1" ht="33.75" customHeight="1" x14ac:dyDescent="0.25">
      <c r="B23" s="45" t="s">
        <v>59</v>
      </c>
      <c r="C23" s="333" t="s">
        <v>418</v>
      </c>
      <c r="D23" s="333"/>
      <c r="E23" s="333"/>
      <c r="F23" s="333"/>
      <c r="G23" s="333"/>
      <c r="H23" s="333"/>
      <c r="I23" s="333"/>
      <c r="J23" s="333"/>
      <c r="K23" s="333"/>
      <c r="L23" s="333"/>
      <c r="M23" s="333"/>
    </row>
    <row r="24" spans="1:13" s="46" customFormat="1" ht="15.75" customHeight="1" x14ac:dyDescent="0.25">
      <c r="B24" s="45" t="s">
        <v>69</v>
      </c>
      <c r="C24" s="331" t="s">
        <v>18</v>
      </c>
      <c r="D24" s="331"/>
      <c r="E24" s="331"/>
      <c r="F24" s="331"/>
      <c r="G24" s="331"/>
      <c r="H24" s="331"/>
      <c r="I24" s="331"/>
      <c r="J24" s="331"/>
      <c r="K24" s="331"/>
      <c r="L24" s="331"/>
      <c r="M24" s="331"/>
    </row>
    <row r="25" spans="1:13" s="46" customFormat="1" ht="18.75" customHeight="1" x14ac:dyDescent="0.25">
      <c r="B25" s="45"/>
      <c r="C25" s="45"/>
      <c r="D25" s="334" t="s">
        <v>20</v>
      </c>
      <c r="E25" s="334"/>
      <c r="F25" s="334"/>
      <c r="G25" s="334"/>
      <c r="H25" s="334"/>
      <c r="I25" s="334"/>
      <c r="J25" s="334"/>
      <c r="K25" s="334"/>
      <c r="L25" s="334"/>
      <c r="M25" s="334"/>
    </row>
    <row r="26" spans="1:13" ht="33" customHeight="1" x14ac:dyDescent="0.25"/>
    <row r="27" spans="1:13" ht="18.75" customHeight="1" x14ac:dyDescent="0.25">
      <c r="A27" s="340" t="s">
        <v>24</v>
      </c>
      <c r="B27" s="340"/>
      <c r="C27" s="340"/>
      <c r="D27" s="340"/>
      <c r="E27" s="340"/>
      <c r="F27" s="340"/>
      <c r="G27" s="340"/>
      <c r="H27" s="340"/>
      <c r="I27" s="340"/>
      <c r="J27" s="340"/>
      <c r="K27" s="340"/>
      <c r="L27" s="340"/>
      <c r="M27" s="340"/>
    </row>
    <row r="28" spans="1:13" ht="18" customHeight="1" x14ac:dyDescent="0.25">
      <c r="A28" s="338" t="s">
        <v>23</v>
      </c>
      <c r="B28" s="339"/>
      <c r="C28" s="339"/>
      <c r="D28" s="339"/>
      <c r="E28" s="339"/>
      <c r="F28" s="339"/>
      <c r="G28" s="339"/>
      <c r="H28" s="339"/>
      <c r="I28" s="339"/>
      <c r="J28" s="339"/>
      <c r="K28" s="339"/>
      <c r="L28" s="339"/>
      <c r="M28" s="339"/>
    </row>
    <row r="29" spans="1:13" ht="11.25" customHeight="1" x14ac:dyDescent="0.25">
      <c r="A29" s="48"/>
      <c r="B29" s="48"/>
      <c r="C29" s="48"/>
      <c r="D29" s="48"/>
      <c r="E29" s="48"/>
      <c r="F29" s="48"/>
      <c r="G29" s="48"/>
      <c r="H29" s="48"/>
      <c r="I29" s="48"/>
      <c r="J29" s="48"/>
      <c r="K29" s="48"/>
    </row>
    <row r="30" spans="1:13" ht="15" x14ac:dyDescent="0.25">
      <c r="A30" s="337" t="s">
        <v>22</v>
      </c>
      <c r="B30" s="337"/>
      <c r="C30" s="337"/>
      <c r="D30" s="337"/>
      <c r="E30" s="337"/>
      <c r="F30" s="337"/>
      <c r="G30" s="337"/>
      <c r="H30" s="337"/>
      <c r="I30" s="337"/>
      <c r="J30" s="337"/>
      <c r="K30" s="337"/>
      <c r="L30" s="337"/>
      <c r="M30" s="337"/>
    </row>
    <row r="31" spans="1:13" x14ac:dyDescent="0.25">
      <c r="A31" s="336" t="s">
        <v>19</v>
      </c>
      <c r="B31" s="336"/>
      <c r="C31" s="336"/>
      <c r="D31" s="336"/>
      <c r="E31" s="336"/>
      <c r="F31" s="336"/>
      <c r="G31" s="336"/>
      <c r="H31" s="336"/>
      <c r="I31" s="336"/>
      <c r="J31" s="336"/>
      <c r="K31" s="336"/>
      <c r="L31" s="336"/>
      <c r="M31" s="336"/>
    </row>
    <row r="32" spans="1:13" x14ac:dyDescent="0.25">
      <c r="A32" s="336" t="s">
        <v>436</v>
      </c>
      <c r="B32" s="336"/>
      <c r="C32" s="336"/>
      <c r="D32" s="336"/>
      <c r="E32" s="336"/>
      <c r="F32" s="336"/>
      <c r="G32" s="336"/>
      <c r="H32" s="336"/>
      <c r="I32" s="336"/>
      <c r="J32" s="336"/>
      <c r="K32" s="336"/>
      <c r="L32" s="336"/>
      <c r="M32" s="336"/>
    </row>
    <row r="33" spans="1:13" x14ac:dyDescent="0.25">
      <c r="A33" s="335" t="s">
        <v>20</v>
      </c>
      <c r="B33" s="335"/>
      <c r="C33" s="335"/>
      <c r="D33" s="335"/>
      <c r="E33" s="335"/>
      <c r="F33" s="335"/>
      <c r="G33" s="335"/>
      <c r="H33" s="335"/>
      <c r="I33" s="335"/>
      <c r="J33" s="335"/>
      <c r="K33" s="335"/>
      <c r="L33" s="335"/>
      <c r="M33" s="335"/>
    </row>
  </sheetData>
  <sheetProtection algorithmName="SHA-512" hashValue="zz5J3DPSV1QeS5xfzJglm6Tsii9wWqPPHe0b/Q8V+1Qoe4sTkv9/J9tC0tNqabaMv9BRzUBXCt4UHaL+aES41Q==" saltValue="e+asj+hQbVHToAmL+zLXVA==" spinCount="100000" sheet="1" objects="1" scenarios="1"/>
  <mergeCells count="20">
    <mergeCell ref="A7:M7"/>
    <mergeCell ref="C20:M20"/>
    <mergeCell ref="C10:M10"/>
    <mergeCell ref="C11:M11"/>
    <mergeCell ref="A2:M2"/>
    <mergeCell ref="A3:M3"/>
    <mergeCell ref="A4:M4"/>
    <mergeCell ref="A5:M5"/>
    <mergeCell ref="A6:M6"/>
    <mergeCell ref="A33:M33"/>
    <mergeCell ref="A31:M31"/>
    <mergeCell ref="A30:M30"/>
    <mergeCell ref="A28:M28"/>
    <mergeCell ref="A27:M27"/>
    <mergeCell ref="A32:M32"/>
    <mergeCell ref="D21:M21"/>
    <mergeCell ref="C22:M22"/>
    <mergeCell ref="C23:M23"/>
    <mergeCell ref="C24:M24"/>
    <mergeCell ref="D25:M25"/>
  </mergeCells>
  <hyperlinks>
    <hyperlink ref="D25" r:id="rId1" xr:uid="{81D9D9E8-1D04-4F93-83E2-D523E629CA15}"/>
    <hyperlink ref="A33" r:id="rId2" xr:uid="{24869FF1-A382-4B06-A9D5-7C3433782FF3}"/>
    <hyperlink ref="A28" r:id="rId3" xr:uid="{CAD646CB-CB8A-4301-9E60-E8A71E0FB0D5}"/>
    <hyperlink ref="D13" location="'B. Project Schedule'!A1" display="Project Schedule" xr:uid="{0A7C3D80-12AE-45F7-9906-8B6A39F82A85}"/>
    <hyperlink ref="D17" location="'F. HOME Budget'!A1" display="HOME Budget" xr:uid="{B40E5A6D-7437-4B07-A05A-B0B3DA470447}"/>
    <hyperlink ref="D18" location="'G. Homebuyer Affordability'!A1" display="Homebuyer Affordability" xr:uid="{6CD8543D-5284-4E78-A3E8-857F7B05E6AA}"/>
    <hyperlink ref="D16" location="'E. Uses'!A1" display="Uses (Project Development Costs)" xr:uid="{0F7F3818-C63C-4B66-A591-3F5B46B56D7B}"/>
    <hyperlink ref="D12" location="'A. Project Summary'!A1" display="Project Summary" xr:uid="{9BFD31A9-9A8F-4C6F-BB35-9AF6A19F00EC}"/>
    <hyperlink ref="D14" location="'C. Housing Unit Breakdown'!A1" display="Housing Unit Breakdown" xr:uid="{EF8D28CC-EC89-4AD8-B11A-1C5B02781D6E}"/>
    <hyperlink ref="D15" location="'D. Sources'!A1" display="Sources of Funds" xr:uid="{4ADEBE2A-FC7D-40A3-8703-F04F00D80048}"/>
    <hyperlink ref="D19" location="'H. Market Analysis'!A1" display="Market Analysis" xr:uid="{A6B6F42A-9554-4A99-AC70-1C5127743220}"/>
  </hyperlinks>
  <pageMargins left="0.25" right="0.25" top="0.75" bottom="0.75" header="0.3" footer="0.3"/>
  <pageSetup scale="83"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8869-1F2E-4F84-B258-0B26D356E9FE}">
  <sheetPr>
    <tabColor theme="8" tint="0.79998168889431442"/>
    <pageSetUpPr fitToPage="1"/>
  </sheetPr>
  <dimension ref="B1:H63"/>
  <sheetViews>
    <sheetView topLeftCell="A4" workbookViewId="0">
      <selection activeCell="D25" sqref="D25:G25"/>
    </sheetView>
  </sheetViews>
  <sheetFormatPr defaultRowHeight="14.25" x14ac:dyDescent="0.2"/>
  <cols>
    <col min="1" max="1" width="9.140625" style="49"/>
    <col min="2" max="2" width="3.5703125" style="52" customWidth="1"/>
    <col min="3" max="3" width="3.5703125" style="49" customWidth="1"/>
    <col min="4" max="4" width="42.42578125" style="49" customWidth="1"/>
    <col min="5" max="5" width="18.7109375" style="56" customWidth="1"/>
    <col min="6" max="7" width="14.28515625" style="56" customWidth="1"/>
    <col min="8" max="8" width="14.85546875" style="49" customWidth="1"/>
    <col min="9" max="16384" width="9.140625" style="49"/>
  </cols>
  <sheetData>
    <row r="1" spans="2:7" ht="19.5" customHeight="1" x14ac:dyDescent="0.2">
      <c r="B1" s="372" t="s">
        <v>25</v>
      </c>
      <c r="C1" s="373"/>
      <c r="D1" s="373"/>
      <c r="E1" s="373"/>
      <c r="F1" s="373"/>
      <c r="G1" s="374"/>
    </row>
    <row r="2" spans="2:7" ht="15" customHeight="1" x14ac:dyDescent="0.2">
      <c r="B2" s="50"/>
      <c r="C2" s="50"/>
      <c r="D2" s="50"/>
      <c r="E2" s="50"/>
      <c r="F2" s="50"/>
      <c r="G2" s="50"/>
    </row>
    <row r="3" spans="2:7" ht="60" customHeight="1" x14ac:dyDescent="0.2">
      <c r="B3" s="379" t="s">
        <v>417</v>
      </c>
      <c r="C3" s="380"/>
      <c r="D3" s="380"/>
      <c r="E3" s="380"/>
      <c r="F3" s="380"/>
      <c r="G3" s="380"/>
    </row>
    <row r="4" spans="2:7" ht="15" customHeight="1" x14ac:dyDescent="0.2">
      <c r="B4" s="50"/>
      <c r="C4" s="50"/>
      <c r="D4" s="50"/>
      <c r="E4" s="50"/>
      <c r="F4" s="50"/>
      <c r="G4" s="50"/>
    </row>
    <row r="5" spans="2:7" ht="15" x14ac:dyDescent="0.25">
      <c r="B5" s="51" t="s">
        <v>14</v>
      </c>
      <c r="C5" s="359" t="s">
        <v>27</v>
      </c>
      <c r="D5" s="359"/>
      <c r="E5" s="359"/>
      <c r="F5" s="359"/>
      <c r="G5" s="360"/>
    </row>
    <row r="6" spans="2:7" x14ac:dyDescent="0.2">
      <c r="C6" s="53" t="s">
        <v>26</v>
      </c>
      <c r="D6" s="54" t="s">
        <v>37</v>
      </c>
      <c r="E6" s="365"/>
      <c r="F6" s="366"/>
      <c r="G6" s="367"/>
    </row>
    <row r="7" spans="2:7" x14ac:dyDescent="0.2">
      <c r="C7" s="53" t="s">
        <v>30</v>
      </c>
      <c r="D7" s="54" t="s">
        <v>174</v>
      </c>
      <c r="E7" s="365"/>
      <c r="F7" s="366"/>
      <c r="G7" s="367"/>
    </row>
    <row r="8" spans="2:7" x14ac:dyDescent="0.2">
      <c r="C8" s="53" t="s">
        <v>31</v>
      </c>
      <c r="D8" s="54" t="s">
        <v>38</v>
      </c>
      <c r="E8" s="365"/>
      <c r="F8" s="366"/>
      <c r="G8" s="367"/>
    </row>
    <row r="9" spans="2:7" x14ac:dyDescent="0.2">
      <c r="C9" s="53" t="s">
        <v>32</v>
      </c>
      <c r="D9" s="54" t="s">
        <v>28</v>
      </c>
      <c r="E9" s="55"/>
    </row>
    <row r="10" spans="2:7" x14ac:dyDescent="0.2">
      <c r="C10" s="53" t="s">
        <v>33</v>
      </c>
      <c r="D10" s="54" t="s">
        <v>42</v>
      </c>
      <c r="E10" s="365"/>
      <c r="F10" s="366"/>
      <c r="G10" s="367"/>
    </row>
    <row r="11" spans="2:7" s="42" customFormat="1" ht="12" customHeight="1" x14ac:dyDescent="0.25">
      <c r="B11" s="57"/>
      <c r="C11" s="377" t="s">
        <v>35</v>
      </c>
      <c r="D11" s="375" t="s">
        <v>43</v>
      </c>
      <c r="E11" s="58" t="s">
        <v>44</v>
      </c>
      <c r="F11" s="58" t="s">
        <v>45</v>
      </c>
      <c r="G11" s="58" t="s">
        <v>46</v>
      </c>
    </row>
    <row r="12" spans="2:7" x14ac:dyDescent="0.2">
      <c r="C12" s="378"/>
      <c r="D12" s="376"/>
      <c r="E12" s="55"/>
      <c r="F12" s="55"/>
      <c r="G12" s="55"/>
    </row>
    <row r="13" spans="2:7" x14ac:dyDescent="0.2">
      <c r="C13" s="53" t="s">
        <v>40</v>
      </c>
      <c r="D13" s="54" t="s">
        <v>48</v>
      </c>
      <c r="E13" s="365"/>
      <c r="F13" s="366"/>
      <c r="G13" s="367"/>
    </row>
    <row r="14" spans="2:7" x14ac:dyDescent="0.2">
      <c r="C14" s="53" t="s">
        <v>41</v>
      </c>
      <c r="D14" s="54" t="s">
        <v>49</v>
      </c>
      <c r="E14" s="59"/>
      <c r="F14" s="60"/>
      <c r="G14" s="60"/>
    </row>
    <row r="15" spans="2:7" x14ac:dyDescent="0.2">
      <c r="C15" s="53" t="s">
        <v>47</v>
      </c>
      <c r="D15" s="54" t="s">
        <v>39</v>
      </c>
      <c r="E15" s="61">
        <f>'D. Sources'!F9</f>
        <v>0</v>
      </c>
      <c r="F15" s="62"/>
      <c r="G15" s="62"/>
    </row>
    <row r="16" spans="2:7" x14ac:dyDescent="0.2">
      <c r="C16" s="63" t="s">
        <v>62</v>
      </c>
      <c r="D16" s="64" t="s">
        <v>50</v>
      </c>
      <c r="E16" s="61">
        <f>'E. Uses'!L67</f>
        <v>0</v>
      </c>
      <c r="F16" s="62"/>
      <c r="G16" s="62"/>
    </row>
    <row r="17" spans="2:7" x14ac:dyDescent="0.2">
      <c r="C17" s="65"/>
      <c r="D17" s="66" t="s">
        <v>29</v>
      </c>
      <c r="E17" s="67"/>
      <c r="F17" s="67"/>
      <c r="G17" s="67"/>
    </row>
    <row r="19" spans="2:7" ht="15" x14ac:dyDescent="0.25">
      <c r="B19" s="51" t="s">
        <v>15</v>
      </c>
      <c r="C19" s="350" t="s">
        <v>166</v>
      </c>
      <c r="D19" s="350"/>
      <c r="E19" s="350"/>
      <c r="F19" s="351"/>
      <c r="G19" s="352"/>
    </row>
    <row r="20" spans="2:7" x14ac:dyDescent="0.2">
      <c r="C20" s="53" t="s">
        <v>26</v>
      </c>
      <c r="D20" s="357" t="s">
        <v>167</v>
      </c>
      <c r="E20" s="358"/>
      <c r="F20" s="353">
        <f>'F. HOME Budget'!M78-'F. HOME Budget'!M77-'F. HOME Budget'!M75</f>
        <v>0</v>
      </c>
      <c r="G20" s="354"/>
    </row>
    <row r="21" spans="2:7" x14ac:dyDescent="0.2">
      <c r="C21" s="53" t="s">
        <v>30</v>
      </c>
      <c r="D21" s="357" t="s">
        <v>168</v>
      </c>
      <c r="E21" s="358"/>
      <c r="F21" s="353">
        <f>'F. HOME Budget'!M77</f>
        <v>0</v>
      </c>
      <c r="G21" s="354"/>
    </row>
    <row r="22" spans="2:7" x14ac:dyDescent="0.2">
      <c r="C22" s="53" t="s">
        <v>31</v>
      </c>
      <c r="D22" s="357" t="s">
        <v>169</v>
      </c>
      <c r="E22" s="358"/>
      <c r="F22" s="353">
        <f>'F. HOME Budget'!M75</f>
        <v>0</v>
      </c>
      <c r="G22" s="354"/>
    </row>
    <row r="23" spans="2:7" ht="15" x14ac:dyDescent="0.25">
      <c r="C23" s="69" t="s">
        <v>32</v>
      </c>
      <c r="D23" s="355" t="s">
        <v>36</v>
      </c>
      <c r="E23" s="356"/>
      <c r="F23" s="353">
        <f>SUM(F20:G22)</f>
        <v>0</v>
      </c>
      <c r="G23" s="354"/>
    </row>
    <row r="24" spans="2:7" x14ac:dyDescent="0.2">
      <c r="D24" s="349" t="s">
        <v>346</v>
      </c>
      <c r="E24" s="349"/>
      <c r="F24" s="349"/>
      <c r="G24" s="349"/>
    </row>
    <row r="25" spans="2:7" x14ac:dyDescent="0.2">
      <c r="D25" s="349" t="s">
        <v>438</v>
      </c>
      <c r="E25" s="349"/>
      <c r="F25" s="349"/>
      <c r="G25" s="349"/>
    </row>
    <row r="26" spans="2:7" x14ac:dyDescent="0.2">
      <c r="D26" s="349" t="s">
        <v>51</v>
      </c>
      <c r="E26" s="349"/>
      <c r="F26" s="349"/>
      <c r="G26" s="349"/>
    </row>
    <row r="27" spans="2:7" x14ac:dyDescent="0.2">
      <c r="D27" s="67"/>
      <c r="E27" s="67"/>
      <c r="F27" s="67"/>
      <c r="G27" s="67"/>
    </row>
    <row r="28" spans="2:7" ht="15" x14ac:dyDescent="0.25">
      <c r="B28" s="51" t="s">
        <v>16</v>
      </c>
      <c r="C28" s="359" t="s">
        <v>52</v>
      </c>
      <c r="D28" s="359"/>
      <c r="E28" s="359"/>
      <c r="F28" s="359"/>
      <c r="G28" s="360"/>
    </row>
    <row r="29" spans="2:7" x14ac:dyDescent="0.2">
      <c r="C29" s="65" t="s">
        <v>26</v>
      </c>
      <c r="D29" s="363" t="s">
        <v>54</v>
      </c>
      <c r="E29" s="363"/>
      <c r="F29" s="364"/>
      <c r="G29" s="71">
        <f>'C. Housing Unit Breakdown'!C30</f>
        <v>0</v>
      </c>
    </row>
    <row r="30" spans="2:7" x14ac:dyDescent="0.2">
      <c r="C30" s="53" t="s">
        <v>30</v>
      </c>
      <c r="D30" s="357" t="s">
        <v>165</v>
      </c>
      <c r="E30" s="357"/>
      <c r="F30" s="358"/>
      <c r="G30" s="72">
        <f>'C. Housing Unit Breakdown'!C31</f>
        <v>0</v>
      </c>
    </row>
    <row r="31" spans="2:7" x14ac:dyDescent="0.2">
      <c r="C31" s="53" t="s">
        <v>31</v>
      </c>
      <c r="D31" s="54" t="s">
        <v>53</v>
      </c>
      <c r="E31" s="365"/>
      <c r="F31" s="366"/>
      <c r="G31" s="367"/>
    </row>
    <row r="33" spans="2:8" ht="15" x14ac:dyDescent="0.25">
      <c r="B33" s="51" t="s">
        <v>17</v>
      </c>
      <c r="C33" s="359" t="s">
        <v>66</v>
      </c>
      <c r="D33" s="368"/>
      <c r="E33" s="368"/>
      <c r="F33" s="368"/>
      <c r="G33" s="369"/>
    </row>
    <row r="34" spans="2:8" s="75" customFormat="1" ht="45" x14ac:dyDescent="0.25">
      <c r="B34" s="73"/>
      <c r="C34" s="370" t="s">
        <v>55</v>
      </c>
      <c r="D34" s="371"/>
      <c r="E34" s="74" t="s">
        <v>56</v>
      </c>
      <c r="F34" s="74" t="s">
        <v>427</v>
      </c>
      <c r="G34" s="74" t="s">
        <v>172</v>
      </c>
    </row>
    <row r="35" spans="2:8" x14ac:dyDescent="0.2">
      <c r="C35" s="53" t="s">
        <v>26</v>
      </c>
      <c r="D35" s="68" t="s">
        <v>58</v>
      </c>
      <c r="E35" s="76">
        <f>'D. Sources'!F9</f>
        <v>0</v>
      </c>
      <c r="F35" s="76" t="str">
        <f t="shared" ref="F35:F42" si="0">IF(E35=0,"",(E35/AllUnits))</f>
        <v/>
      </c>
      <c r="G35" s="77"/>
    </row>
    <row r="36" spans="2:8" x14ac:dyDescent="0.2">
      <c r="C36" s="53" t="s">
        <v>30</v>
      </c>
      <c r="D36" s="68" t="s">
        <v>114</v>
      </c>
      <c r="E36" s="76">
        <f>SUM('D. Sources'!F10:F14)</f>
        <v>0</v>
      </c>
      <c r="F36" s="76" t="str">
        <f t="shared" si="0"/>
        <v/>
      </c>
      <c r="G36" s="78"/>
      <c r="H36" s="79" t="str">
        <f>IF(G36&gt;E36,"* Match amount cannot be more than Total Amount"," ")</f>
        <v xml:space="preserve"> </v>
      </c>
    </row>
    <row r="37" spans="2:8" x14ac:dyDescent="0.2">
      <c r="C37" s="53" t="s">
        <v>31</v>
      </c>
      <c r="D37" s="68" t="s">
        <v>83</v>
      </c>
      <c r="E37" s="76">
        <f>'D. Sources'!F19</f>
        <v>0</v>
      </c>
      <c r="F37" s="76" t="str">
        <f>IF(E37=0,"",(E37/AllUnits))</f>
        <v/>
      </c>
      <c r="G37" s="77"/>
      <c r="H37" s="79"/>
    </row>
    <row r="38" spans="2:8" x14ac:dyDescent="0.2">
      <c r="C38" s="53" t="s">
        <v>32</v>
      </c>
      <c r="D38" s="68" t="s">
        <v>432</v>
      </c>
      <c r="E38" s="76">
        <f>'D. Sources'!F25</f>
        <v>0</v>
      </c>
      <c r="F38" s="76" t="str">
        <f t="shared" si="0"/>
        <v/>
      </c>
      <c r="G38" s="78"/>
      <c r="H38" s="79" t="str">
        <f t="shared" ref="H38:H42" si="1">IF(G38&gt;E38,"* Match amount cannot be more than Total Amount"," ")</f>
        <v xml:space="preserve"> </v>
      </c>
    </row>
    <row r="39" spans="2:8" x14ac:dyDescent="0.2">
      <c r="C39" s="53" t="s">
        <v>33</v>
      </c>
      <c r="D39" s="68" t="s">
        <v>91</v>
      </c>
      <c r="E39" s="76">
        <f>'D. Sources'!F32</f>
        <v>0</v>
      </c>
      <c r="F39" s="76" t="str">
        <f t="shared" si="0"/>
        <v/>
      </c>
      <c r="G39" s="78"/>
      <c r="H39" s="79" t="str">
        <f t="shared" si="1"/>
        <v xml:space="preserve"> </v>
      </c>
    </row>
    <row r="40" spans="2:8" x14ac:dyDescent="0.2">
      <c r="C40" s="53" t="s">
        <v>35</v>
      </c>
      <c r="D40" s="68" t="s">
        <v>90</v>
      </c>
      <c r="E40" s="76">
        <f>'D. Sources'!F39</f>
        <v>0</v>
      </c>
      <c r="F40" s="76" t="str">
        <f t="shared" si="0"/>
        <v/>
      </c>
      <c r="G40" s="78"/>
      <c r="H40" s="79" t="str">
        <f t="shared" si="1"/>
        <v xml:space="preserve"> </v>
      </c>
    </row>
    <row r="41" spans="2:8" x14ac:dyDescent="0.2">
      <c r="C41" s="53" t="s">
        <v>40</v>
      </c>
      <c r="D41" s="68" t="s">
        <v>100</v>
      </c>
      <c r="E41" s="76">
        <f>'D. Sources'!F45</f>
        <v>0</v>
      </c>
      <c r="F41" s="76" t="str">
        <f t="shared" si="0"/>
        <v/>
      </c>
      <c r="G41" s="78"/>
      <c r="H41" s="79" t="str">
        <f t="shared" si="1"/>
        <v xml:space="preserve"> </v>
      </c>
    </row>
    <row r="42" spans="2:8" ht="15" thickBot="1" x14ac:dyDescent="0.25">
      <c r="C42" s="63" t="s">
        <v>41</v>
      </c>
      <c r="D42" s="80" t="s">
        <v>102</v>
      </c>
      <c r="E42" s="81">
        <f>'D. Sources'!G52</f>
        <v>0</v>
      </c>
      <c r="F42" s="76" t="str">
        <f t="shared" si="0"/>
        <v/>
      </c>
      <c r="G42" s="82"/>
      <c r="H42" s="79" t="str">
        <f t="shared" si="1"/>
        <v xml:space="preserve"> </v>
      </c>
    </row>
    <row r="43" spans="2:8" ht="15.75" thickBot="1" x14ac:dyDescent="0.3">
      <c r="C43" s="83" t="s">
        <v>47</v>
      </c>
      <c r="D43" s="84" t="s">
        <v>57</v>
      </c>
      <c r="E43" s="85">
        <f>SUM(E35:E42)</f>
        <v>0</v>
      </c>
      <c r="F43" s="85">
        <f>SUM(F35:F42)</f>
        <v>0</v>
      </c>
      <c r="G43" s="86">
        <f>SUM(G35:G42)</f>
        <v>0</v>
      </c>
    </row>
    <row r="45" spans="2:8" ht="15" x14ac:dyDescent="0.25">
      <c r="B45" s="51" t="s">
        <v>59</v>
      </c>
      <c r="C45" s="351" t="s">
        <v>119</v>
      </c>
      <c r="D45" s="351"/>
      <c r="E45" s="351"/>
      <c r="F45" s="351"/>
      <c r="G45" s="351"/>
      <c r="H45" s="87"/>
    </row>
    <row r="46" spans="2:8" s="43" customFormat="1" ht="15" x14ac:dyDescent="0.25">
      <c r="B46" s="88"/>
      <c r="C46" s="361" t="s">
        <v>108</v>
      </c>
      <c r="D46" s="362"/>
      <c r="E46" s="89" t="s">
        <v>60</v>
      </c>
      <c r="F46" s="89" t="s">
        <v>427</v>
      </c>
      <c r="G46" s="89" t="s">
        <v>61</v>
      </c>
      <c r="H46" s="90"/>
    </row>
    <row r="47" spans="2:8" x14ac:dyDescent="0.2">
      <c r="C47" s="53" t="s">
        <v>26</v>
      </c>
      <c r="D47" s="68" t="s">
        <v>64</v>
      </c>
      <c r="E47" s="76">
        <f>SUM('E. Uses'!L11:L16)</f>
        <v>0</v>
      </c>
      <c r="F47" s="76" t="str">
        <f t="shared" ref="F47:F55" si="2">IF(E47=0,"",(E47/AllUnits))</f>
        <v/>
      </c>
      <c r="G47" s="91" t="str">
        <f t="shared" ref="G47:G55" si="3">IF($E$56=0," ",E47/$E$56)</f>
        <v xml:space="preserve"> </v>
      </c>
    </row>
    <row r="48" spans="2:8" x14ac:dyDescent="0.2">
      <c r="C48" s="53" t="s">
        <v>30</v>
      </c>
      <c r="D48" s="68" t="s">
        <v>65</v>
      </c>
      <c r="E48" s="76">
        <f>SUM('E. Uses'!L18:L21)</f>
        <v>0</v>
      </c>
      <c r="F48" s="76" t="str">
        <f t="shared" si="2"/>
        <v/>
      </c>
      <c r="G48" s="91" t="str">
        <f t="shared" si="3"/>
        <v xml:space="preserve"> </v>
      </c>
    </row>
    <row r="49" spans="2:7" x14ac:dyDescent="0.2">
      <c r="C49" s="53" t="s">
        <v>31</v>
      </c>
      <c r="D49" s="68" t="s">
        <v>264</v>
      </c>
      <c r="E49" s="76">
        <f>SUM('E. Uses'!L23:L30)</f>
        <v>0</v>
      </c>
      <c r="F49" s="76" t="str">
        <f t="shared" si="2"/>
        <v/>
      </c>
      <c r="G49" s="91" t="str">
        <f t="shared" si="3"/>
        <v xml:space="preserve"> </v>
      </c>
    </row>
    <row r="50" spans="2:7" x14ac:dyDescent="0.2">
      <c r="C50" s="53" t="s">
        <v>32</v>
      </c>
      <c r="D50" s="68" t="s">
        <v>265</v>
      </c>
      <c r="E50" s="76">
        <f>SUM('E. Uses'!L32:L36)</f>
        <v>0</v>
      </c>
      <c r="F50" s="76" t="str">
        <f t="shared" si="2"/>
        <v/>
      </c>
      <c r="G50" s="91" t="str">
        <f t="shared" si="3"/>
        <v xml:space="preserve"> </v>
      </c>
    </row>
    <row r="51" spans="2:7" x14ac:dyDescent="0.2">
      <c r="C51" s="53" t="s">
        <v>33</v>
      </c>
      <c r="D51" s="68" t="s">
        <v>266</v>
      </c>
      <c r="E51" s="76">
        <f>SUM('E. Uses'!L38:L45)</f>
        <v>0</v>
      </c>
      <c r="F51" s="76" t="str">
        <f t="shared" si="2"/>
        <v/>
      </c>
      <c r="G51" s="91" t="str">
        <f t="shared" si="3"/>
        <v xml:space="preserve"> </v>
      </c>
    </row>
    <row r="52" spans="2:7" x14ac:dyDescent="0.2">
      <c r="C52" s="53" t="s">
        <v>35</v>
      </c>
      <c r="D52" s="68" t="s">
        <v>280</v>
      </c>
      <c r="E52" s="76">
        <f>SUM('E. Uses'!L47:L50)</f>
        <v>0</v>
      </c>
      <c r="F52" s="76" t="str">
        <f t="shared" si="2"/>
        <v/>
      </c>
      <c r="G52" s="91" t="str">
        <f t="shared" si="3"/>
        <v xml:space="preserve"> </v>
      </c>
    </row>
    <row r="53" spans="2:7" x14ac:dyDescent="0.2">
      <c r="C53" s="53" t="s">
        <v>40</v>
      </c>
      <c r="D53" s="68" t="s">
        <v>267</v>
      </c>
      <c r="E53" s="76">
        <f>SUM('E. Uses'!L52:L60)</f>
        <v>0</v>
      </c>
      <c r="F53" s="76" t="str">
        <f t="shared" si="2"/>
        <v/>
      </c>
      <c r="G53" s="91" t="str">
        <f t="shared" si="3"/>
        <v xml:space="preserve"> </v>
      </c>
    </row>
    <row r="54" spans="2:7" x14ac:dyDescent="0.2">
      <c r="C54" s="63" t="s">
        <v>41</v>
      </c>
      <c r="D54" s="80" t="s">
        <v>67</v>
      </c>
      <c r="E54" s="81">
        <f>'E. Uses'!L62</f>
        <v>0</v>
      </c>
      <c r="F54" s="76" t="str">
        <f t="shared" si="2"/>
        <v/>
      </c>
      <c r="G54" s="91" t="str">
        <f t="shared" si="3"/>
        <v xml:space="preserve"> </v>
      </c>
    </row>
    <row r="55" spans="2:7" ht="15" thickBot="1" x14ac:dyDescent="0.25">
      <c r="C55" s="63" t="s">
        <v>47</v>
      </c>
      <c r="D55" s="64" t="s">
        <v>68</v>
      </c>
      <c r="E55" s="92">
        <f>'E. Uses'!L64</f>
        <v>0</v>
      </c>
      <c r="F55" s="76" t="str">
        <f t="shared" si="2"/>
        <v/>
      </c>
      <c r="G55" s="93" t="str">
        <f t="shared" si="3"/>
        <v xml:space="preserve"> </v>
      </c>
    </row>
    <row r="56" spans="2:7" ht="15.75" thickBot="1" x14ac:dyDescent="0.3">
      <c r="C56" s="83" t="s">
        <v>62</v>
      </c>
      <c r="D56" s="84" t="s">
        <v>121</v>
      </c>
      <c r="E56" s="85">
        <f>SUM(E47:E55)</f>
        <v>0</v>
      </c>
      <c r="F56" s="85">
        <f t="shared" ref="F56" si="4">SUM(F47:F55)</f>
        <v>0</v>
      </c>
      <c r="G56" s="94">
        <f>SUM(G47:G55)</f>
        <v>0</v>
      </c>
    </row>
    <row r="58" spans="2:7" x14ac:dyDescent="0.2">
      <c r="B58" s="95"/>
      <c r="E58" s="49"/>
      <c r="F58" s="49"/>
      <c r="G58" s="49"/>
    </row>
    <row r="59" spans="2:7" ht="15" x14ac:dyDescent="0.25">
      <c r="B59" s="51" t="s">
        <v>69</v>
      </c>
      <c r="C59" s="359" t="s">
        <v>117</v>
      </c>
      <c r="D59" s="359"/>
      <c r="E59" s="360"/>
    </row>
    <row r="60" spans="2:7" x14ac:dyDescent="0.2">
      <c r="C60" s="53" t="s">
        <v>26</v>
      </c>
      <c r="D60" s="54" t="s">
        <v>57</v>
      </c>
      <c r="E60" s="96">
        <f>E43</f>
        <v>0</v>
      </c>
    </row>
    <row r="61" spans="2:7" x14ac:dyDescent="0.2">
      <c r="C61" s="53" t="s">
        <v>30</v>
      </c>
      <c r="D61" s="54" t="s">
        <v>120</v>
      </c>
      <c r="E61" s="96">
        <f>E56</f>
        <v>0</v>
      </c>
    </row>
    <row r="62" spans="2:7" x14ac:dyDescent="0.2">
      <c r="C62" s="53" t="s">
        <v>31</v>
      </c>
      <c r="D62" s="54" t="s">
        <v>116</v>
      </c>
      <c r="E62" s="97" t="str">
        <f>IF(E60=E61,"Yes","No")</f>
        <v>Yes</v>
      </c>
    </row>
    <row r="63" spans="2:7" ht="18.75" customHeight="1" x14ac:dyDescent="0.2">
      <c r="D63" s="98" t="s">
        <v>118</v>
      </c>
    </row>
  </sheetData>
  <sheetProtection algorithmName="SHA-512" hashValue="BNYOz1Ji+88KThDRGT89g6ALmo4fApUURdrqQWHYVEH9DC0/rnlyWKntAt9FM31W2g/UWdPrkRVMgauoRYPykg==" saltValue="t/dBHxjfuV3ZdpqVR7UskQ==" spinCount="100000" sheet="1" objects="1" scenarios="1"/>
  <protectedRanges>
    <protectedRange sqref="E6:G8 E9 E10:G10 E12:G13 E14 E31:G31 G36 G38:G42" name="EditableFields"/>
  </protectedRanges>
  <mergeCells count="31">
    <mergeCell ref="E13:G13"/>
    <mergeCell ref="B1:G1"/>
    <mergeCell ref="E8:G8"/>
    <mergeCell ref="E6:G6"/>
    <mergeCell ref="D11:D12"/>
    <mergeCell ref="C11:C12"/>
    <mergeCell ref="C5:G5"/>
    <mergeCell ref="E10:G10"/>
    <mergeCell ref="B3:G3"/>
    <mergeCell ref="E7:G7"/>
    <mergeCell ref="C45:G45"/>
    <mergeCell ref="C59:E59"/>
    <mergeCell ref="D26:G26"/>
    <mergeCell ref="C46:D46"/>
    <mergeCell ref="D30:F30"/>
    <mergeCell ref="D29:F29"/>
    <mergeCell ref="E31:G31"/>
    <mergeCell ref="C28:G28"/>
    <mergeCell ref="C33:G33"/>
    <mergeCell ref="C34:D34"/>
    <mergeCell ref="D24:G24"/>
    <mergeCell ref="D25:G25"/>
    <mergeCell ref="C19:G19"/>
    <mergeCell ref="F21:G21"/>
    <mergeCell ref="F23:G23"/>
    <mergeCell ref="F22:G22"/>
    <mergeCell ref="D23:E23"/>
    <mergeCell ref="D22:E22"/>
    <mergeCell ref="F20:G20"/>
    <mergeCell ref="D21:E21"/>
    <mergeCell ref="D20:E20"/>
  </mergeCells>
  <conditionalFormatting sqref="E62">
    <cfRule type="containsText" dxfId="17" priority="1" operator="containsText" text="No">
      <formula>NOT(ISERROR(SEARCH("No",E62)))</formula>
    </cfRule>
    <cfRule type="containsText" dxfId="16" priority="2" operator="containsText" text="Yes">
      <formula>NOT(ISERROR(SEARCH("Yes",E62)))</formula>
    </cfRule>
  </conditionalFormatting>
  <dataValidations count="4">
    <dataValidation type="list" allowBlank="1" showInputMessage="1" showErrorMessage="1" sqref="E9" xr:uid="{B2B425C8-08D8-4F7A-AACF-F0478EC2B65A}">
      <formula1>"CHDO,CBDO,Neither,CHDO and CBDO"</formula1>
    </dataValidation>
    <dataValidation type="list" allowBlank="1" showInputMessage="1" showErrorMessage="1" sqref="E31" xr:uid="{96D84A4A-C152-4D23-BA1D-38C3400574A1}">
      <formula1>"New construction,Rehabilitation,New construction and rehabilitation,Other"</formula1>
    </dataValidation>
    <dataValidation allowBlank="1" showInputMessage="1" showErrorMessage="1" promptTitle="HOME Request" prompt="Taken from the Sources tab." sqref="E15" xr:uid="{E794DF82-C6FD-4327-ABCF-B6C4A9CFB5FC}"/>
    <dataValidation allowBlank="1" showInputMessage="1" showErrorMessage="1" promptTitle="Total Development Cost" prompt="Taken from the Sources tab, minus the Developer Fee and DPA, taken from the Uses tab." sqref="E16" xr:uid="{2A98D41B-F31E-4A83-84AE-4098FD2560DE}"/>
  </dataValidations>
  <pageMargins left="0.25" right="0.25"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9D19-3F30-4FE1-80D2-AAE6F96A4F99}">
  <sheetPr>
    <tabColor theme="8" tint="0.79998168889431442"/>
  </sheetPr>
  <dimension ref="B1:F41"/>
  <sheetViews>
    <sheetView workbookViewId="0">
      <selection activeCell="E10" sqref="E10"/>
    </sheetView>
  </sheetViews>
  <sheetFormatPr defaultRowHeight="14.25" x14ac:dyDescent="0.2"/>
  <cols>
    <col min="1" max="1" width="9.140625" style="49"/>
    <col min="2" max="2" width="3.5703125" style="52" customWidth="1"/>
    <col min="3" max="3" width="3.5703125" style="49" customWidth="1"/>
    <col min="4" max="4" width="50" style="49" customWidth="1"/>
    <col min="5" max="5" width="15.42578125" style="49" customWidth="1"/>
    <col min="6" max="6" width="20.5703125" style="245" customWidth="1"/>
    <col min="7" max="16384" width="9.140625" style="49"/>
  </cols>
  <sheetData>
    <row r="1" spans="2:6" ht="18.75" customHeight="1" x14ac:dyDescent="0.2">
      <c r="B1" s="383" t="s">
        <v>360</v>
      </c>
      <c r="C1" s="384"/>
      <c r="D1" s="384"/>
      <c r="E1" s="384"/>
      <c r="F1" s="385"/>
    </row>
    <row r="2" spans="2:6" ht="15" x14ac:dyDescent="0.25">
      <c r="B2" s="386" t="s">
        <v>138</v>
      </c>
      <c r="C2" s="387"/>
      <c r="D2" s="387"/>
      <c r="E2" s="388">
        <f>'[1]A. Project Summary'!E6</f>
        <v>0</v>
      </c>
      <c r="F2" s="389"/>
    </row>
    <row r="3" spans="2:6" x14ac:dyDescent="0.2">
      <c r="B3" s="390" t="s">
        <v>122</v>
      </c>
      <c r="C3" s="391"/>
      <c r="D3" s="391"/>
      <c r="E3" s="392">
        <f>'[1]A. Project Summary'!E8</f>
        <v>0</v>
      </c>
      <c r="F3" s="393"/>
    </row>
    <row r="5" spans="2:6" ht="45" customHeight="1" x14ac:dyDescent="0.2">
      <c r="B5" s="382" t="s">
        <v>419</v>
      </c>
      <c r="C5" s="382"/>
      <c r="D5" s="382"/>
      <c r="E5" s="382"/>
      <c r="F5" s="382"/>
    </row>
    <row r="6" spans="2:6" x14ac:dyDescent="0.2">
      <c r="B6" s="394" t="s">
        <v>411</v>
      </c>
      <c r="C6" s="394"/>
      <c r="D6" s="394"/>
      <c r="E6" s="394"/>
      <c r="F6" s="394"/>
    </row>
    <row r="7" spans="2:6" x14ac:dyDescent="0.2">
      <c r="B7" s="57"/>
    </row>
    <row r="8" spans="2:6" ht="15" x14ac:dyDescent="0.2">
      <c r="B8" s="395" t="s">
        <v>361</v>
      </c>
      <c r="C8" s="396"/>
      <c r="D8" s="397"/>
      <c r="E8" s="246" t="s">
        <v>362</v>
      </c>
      <c r="F8" s="247" t="s">
        <v>363</v>
      </c>
    </row>
    <row r="9" spans="2:6" ht="15" x14ac:dyDescent="0.2">
      <c r="B9" s="248" t="s">
        <v>14</v>
      </c>
      <c r="C9" s="398" t="s">
        <v>64</v>
      </c>
      <c r="D9" s="398"/>
      <c r="E9" s="398"/>
      <c r="F9" s="399"/>
    </row>
    <row r="10" spans="2:6" x14ac:dyDescent="0.2">
      <c r="B10" s="249" t="s">
        <v>26</v>
      </c>
      <c r="C10" s="400" t="s">
        <v>364</v>
      </c>
      <c r="D10" s="401"/>
      <c r="E10" s="103"/>
      <c r="F10" s="250"/>
    </row>
    <row r="11" spans="2:6" x14ac:dyDescent="0.2">
      <c r="B11" s="235" t="s">
        <v>30</v>
      </c>
      <c r="C11" s="402" t="s">
        <v>365</v>
      </c>
      <c r="D11" s="403"/>
      <c r="E11" s="103"/>
      <c r="F11" s="250"/>
    </row>
    <row r="12" spans="2:6" x14ac:dyDescent="0.2">
      <c r="B12" s="235" t="s">
        <v>31</v>
      </c>
      <c r="C12" s="402" t="s">
        <v>366</v>
      </c>
      <c r="D12" s="403"/>
      <c r="E12" s="103"/>
      <c r="F12" s="250"/>
    </row>
    <row r="13" spans="2:6" x14ac:dyDescent="0.2">
      <c r="B13" s="235" t="s">
        <v>32</v>
      </c>
      <c r="C13" s="402" t="s">
        <v>367</v>
      </c>
      <c r="D13" s="403"/>
      <c r="E13" s="103"/>
      <c r="F13" s="250"/>
    </row>
    <row r="14" spans="2:6" x14ac:dyDescent="0.2">
      <c r="B14" s="235" t="s">
        <v>33</v>
      </c>
      <c r="C14" s="402" t="s">
        <v>368</v>
      </c>
      <c r="D14" s="403"/>
      <c r="E14" s="103"/>
      <c r="F14" s="250"/>
    </row>
    <row r="15" spans="2:6" x14ac:dyDescent="0.2">
      <c r="B15" s="235" t="s">
        <v>35</v>
      </c>
      <c r="C15" s="402" t="s">
        <v>369</v>
      </c>
      <c r="D15" s="403"/>
      <c r="E15" s="103"/>
      <c r="F15" s="250"/>
    </row>
    <row r="16" spans="2:6" x14ac:dyDescent="0.2">
      <c r="B16" s="235" t="s">
        <v>40</v>
      </c>
      <c r="C16" s="366"/>
      <c r="D16" s="366"/>
      <c r="E16" s="103"/>
      <c r="F16" s="250"/>
    </row>
    <row r="17" spans="2:6" x14ac:dyDescent="0.2">
      <c r="B17" s="235" t="s">
        <v>41</v>
      </c>
      <c r="C17" s="366"/>
      <c r="D17" s="366"/>
      <c r="E17" s="103"/>
      <c r="F17" s="250"/>
    </row>
    <row r="18" spans="2:6" x14ac:dyDescent="0.2">
      <c r="B18" s="235" t="s">
        <v>47</v>
      </c>
      <c r="C18" s="366"/>
      <c r="D18" s="366"/>
      <c r="E18" s="103"/>
      <c r="F18" s="250"/>
    </row>
    <row r="19" spans="2:6" ht="15" x14ac:dyDescent="0.25">
      <c r="B19" s="251" t="s">
        <v>370</v>
      </c>
      <c r="C19" s="404" t="s">
        <v>371</v>
      </c>
      <c r="D19" s="404"/>
      <c r="E19" s="404"/>
      <c r="F19" s="405"/>
    </row>
    <row r="20" spans="2:6" x14ac:dyDescent="0.2">
      <c r="B20" s="235" t="s">
        <v>26</v>
      </c>
      <c r="C20" s="402" t="s">
        <v>372</v>
      </c>
      <c r="D20" s="403"/>
      <c r="E20" s="103"/>
      <c r="F20" s="250"/>
    </row>
    <row r="21" spans="2:6" x14ac:dyDescent="0.2">
      <c r="B21" s="235" t="s">
        <v>30</v>
      </c>
      <c r="C21" s="402" t="s">
        <v>380</v>
      </c>
      <c r="D21" s="403"/>
      <c r="E21" s="103"/>
      <c r="F21" s="250"/>
    </row>
    <row r="22" spans="2:6" x14ac:dyDescent="0.2">
      <c r="B22" s="235" t="s">
        <v>31</v>
      </c>
      <c r="C22" s="402" t="s">
        <v>373</v>
      </c>
      <c r="D22" s="403"/>
      <c r="E22" s="103"/>
      <c r="F22" s="250"/>
    </row>
    <row r="23" spans="2:6" x14ac:dyDescent="0.2">
      <c r="B23" s="235" t="s">
        <v>32</v>
      </c>
      <c r="C23" s="366"/>
      <c r="D23" s="367"/>
      <c r="E23" s="103"/>
      <c r="F23" s="250"/>
    </row>
    <row r="24" spans="2:6" x14ac:dyDescent="0.2">
      <c r="B24" s="235" t="s">
        <v>33</v>
      </c>
      <c r="C24" s="366"/>
      <c r="D24" s="367"/>
      <c r="E24" s="103"/>
      <c r="F24" s="250"/>
    </row>
    <row r="25" spans="2:6" x14ac:dyDescent="0.2">
      <c r="B25" s="235" t="s">
        <v>35</v>
      </c>
      <c r="C25" s="366"/>
      <c r="D25" s="367"/>
      <c r="E25" s="103"/>
      <c r="F25" s="250"/>
    </row>
    <row r="26" spans="2:6" ht="15" x14ac:dyDescent="0.25">
      <c r="B26" s="232" t="s">
        <v>16</v>
      </c>
      <c r="C26" s="388" t="s">
        <v>374</v>
      </c>
      <c r="D26" s="388"/>
      <c r="E26" s="388"/>
      <c r="F26" s="389"/>
    </row>
    <row r="27" spans="2:6" x14ac:dyDescent="0.2">
      <c r="B27" s="235" t="s">
        <v>26</v>
      </c>
      <c r="C27" s="402" t="s">
        <v>375</v>
      </c>
      <c r="D27" s="403"/>
      <c r="E27" s="103"/>
      <c r="F27" s="250"/>
    </row>
    <row r="28" spans="2:6" x14ac:dyDescent="0.2">
      <c r="B28" s="235" t="s">
        <v>30</v>
      </c>
      <c r="C28" s="402" t="s">
        <v>376</v>
      </c>
      <c r="D28" s="403"/>
      <c r="E28" s="103"/>
      <c r="F28" s="250"/>
    </row>
    <row r="29" spans="2:6" x14ac:dyDescent="0.2">
      <c r="B29" s="235" t="s">
        <v>31</v>
      </c>
      <c r="C29" s="402" t="s">
        <v>377</v>
      </c>
      <c r="D29" s="403"/>
      <c r="E29" s="103"/>
      <c r="F29" s="250"/>
    </row>
    <row r="30" spans="2:6" x14ac:dyDescent="0.2">
      <c r="B30" s="235" t="s">
        <v>32</v>
      </c>
      <c r="C30" s="366"/>
      <c r="D30" s="367"/>
      <c r="E30" s="103"/>
      <c r="F30" s="250"/>
    </row>
    <row r="31" spans="2:6" x14ac:dyDescent="0.2">
      <c r="B31" s="235" t="s">
        <v>33</v>
      </c>
      <c r="C31" s="366"/>
      <c r="D31" s="367"/>
      <c r="E31" s="103"/>
      <c r="F31" s="250"/>
    </row>
    <row r="32" spans="2:6" x14ac:dyDescent="0.2">
      <c r="B32" s="235" t="s">
        <v>35</v>
      </c>
      <c r="C32" s="366"/>
      <c r="D32" s="367"/>
      <c r="E32" s="103"/>
      <c r="F32" s="250"/>
    </row>
    <row r="33" spans="2:6" ht="15" x14ac:dyDescent="0.25">
      <c r="B33" s="232" t="s">
        <v>17</v>
      </c>
      <c r="C33" s="388" t="s">
        <v>378</v>
      </c>
      <c r="D33" s="388"/>
      <c r="E33" s="388"/>
      <c r="F33" s="389"/>
    </row>
    <row r="34" spans="2:6" x14ac:dyDescent="0.2">
      <c r="B34" s="235" t="s">
        <v>26</v>
      </c>
      <c r="C34" s="402" t="s">
        <v>379</v>
      </c>
      <c r="D34" s="403"/>
      <c r="E34" s="103"/>
      <c r="F34" s="250"/>
    </row>
    <row r="35" spans="2:6" x14ac:dyDescent="0.2">
      <c r="B35" s="235" t="s">
        <v>30</v>
      </c>
      <c r="C35" s="402" t="s">
        <v>428</v>
      </c>
      <c r="D35" s="403"/>
      <c r="E35" s="103"/>
      <c r="F35" s="250"/>
    </row>
    <row r="36" spans="2:6" x14ac:dyDescent="0.2">
      <c r="B36" s="235" t="s">
        <v>31</v>
      </c>
      <c r="C36" s="402" t="s">
        <v>381</v>
      </c>
      <c r="D36" s="403"/>
      <c r="E36" s="103"/>
      <c r="F36" s="250"/>
    </row>
    <row r="37" spans="2:6" x14ac:dyDescent="0.2">
      <c r="B37" s="235" t="s">
        <v>32</v>
      </c>
      <c r="C37" s="366"/>
      <c r="D37" s="367"/>
      <c r="E37" s="103"/>
      <c r="F37" s="250"/>
    </row>
    <row r="38" spans="2:6" x14ac:dyDescent="0.2">
      <c r="B38" s="235" t="s">
        <v>33</v>
      </c>
      <c r="C38" s="366"/>
      <c r="D38" s="367"/>
      <c r="E38" s="103"/>
      <c r="F38" s="250"/>
    </row>
    <row r="39" spans="2:6" x14ac:dyDescent="0.2">
      <c r="B39" s="235" t="s">
        <v>35</v>
      </c>
      <c r="C39" s="366"/>
      <c r="D39" s="367"/>
      <c r="E39" s="103"/>
      <c r="F39" s="250"/>
    </row>
    <row r="40" spans="2:6" ht="3.75" customHeight="1" x14ac:dyDescent="0.2"/>
    <row r="41" spans="2:6" ht="27" customHeight="1" x14ac:dyDescent="0.2">
      <c r="B41" s="381" t="s">
        <v>433</v>
      </c>
      <c r="C41" s="381"/>
      <c r="D41" s="381"/>
      <c r="E41" s="381"/>
      <c r="F41" s="381"/>
    </row>
  </sheetData>
  <sheetProtection algorithmName="SHA-512" hashValue="hacSHWX+U768vRMEuuvn3OYz32zfe4YOr64o6OJBYuN4DEiw0DaeCsPrELOH4Kw/9QYWbGPrM3NlqYYjy2eHGQ==" saltValue="ueYGn7ShWJ0t0hcnhDCsAw==" spinCount="100000" sheet="1" objects="1" scenarios="1"/>
  <protectedRanges>
    <protectedRange sqref="E10:F18 C16:D18 E20:F25 C23:D25 E27:F32 C30:D32 E34:F39 C37:D39" name="EditableFields"/>
  </protectedRanges>
  <mergeCells count="40">
    <mergeCell ref="C37:D37"/>
    <mergeCell ref="C38:D38"/>
    <mergeCell ref="C39:D39"/>
    <mergeCell ref="C31:D31"/>
    <mergeCell ref="C32:D32"/>
    <mergeCell ref="C33:F33"/>
    <mergeCell ref="C34:D34"/>
    <mergeCell ref="C35:D35"/>
    <mergeCell ref="C36:D36"/>
    <mergeCell ref="C15:D15"/>
    <mergeCell ref="C16:D16"/>
    <mergeCell ref="C17:D17"/>
    <mergeCell ref="C30:D30"/>
    <mergeCell ref="C19:F19"/>
    <mergeCell ref="C20:D20"/>
    <mergeCell ref="C21:D21"/>
    <mergeCell ref="C22:D22"/>
    <mergeCell ref="C23:D23"/>
    <mergeCell ref="C24:D24"/>
    <mergeCell ref="C25:D25"/>
    <mergeCell ref="C26:F26"/>
    <mergeCell ref="C27:D27"/>
    <mergeCell ref="C28:D28"/>
    <mergeCell ref="C29:D29"/>
    <mergeCell ref="B41:F41"/>
    <mergeCell ref="B5:F5"/>
    <mergeCell ref="B1:F1"/>
    <mergeCell ref="B2:D2"/>
    <mergeCell ref="E2:F2"/>
    <mergeCell ref="B3:D3"/>
    <mergeCell ref="E3:F3"/>
    <mergeCell ref="C18:D18"/>
    <mergeCell ref="B6:F6"/>
    <mergeCell ref="B8:D8"/>
    <mergeCell ref="C9:F9"/>
    <mergeCell ref="C10:D10"/>
    <mergeCell ref="C11:D11"/>
    <mergeCell ref="C12:D12"/>
    <mergeCell ref="C13:D13"/>
    <mergeCell ref="C14:D14"/>
  </mergeCells>
  <dataValidations count="9">
    <dataValidation type="list" allowBlank="1" showInputMessage="1" showErrorMessage="1" sqref="E36:E39 E15:E18 E27:E32 E34 E10:E11 E13 E21:E25" xr:uid="{C4CEBF7B-AC32-4ADE-9C89-4A2994C6A126}">
      <formula1>"No, Yes"</formula1>
    </dataValidation>
    <dataValidation type="list" allowBlank="1" showInputMessage="1" showErrorMessage="1" promptTitle="Sale of units" prompt="Units must be under a ratified sales contract within 9 months of completion. If units are not sold within 9 months, they must be rented to income-eligible tenants (24 CFR 92.254(a)(3)." sqref="E35" xr:uid="{E52B26D5-2E3A-4C40-9682-AEA1D78309FF}">
      <formula1>"No, Yes"</formula1>
    </dataValidation>
    <dataValidation allowBlank="1" showInputMessage="1" showErrorMessage="1" promptTitle="Sale of units" prompt="Units must be under a ratified sales contract within 9 months of completion. If units are not sold within 9 months, they must be rented to income-eligible tenants (24 CFR 92.254(a)(3)." sqref="F35" xr:uid="{168D51B9-4D46-4CE1-AEBF-C3B86CF5FA05}"/>
    <dataValidation type="list" allowBlank="1" showInputMessage="1" showErrorMessage="1" promptTitle="Market study" prompt="Provide recent market study to DMD." sqref="E12" xr:uid="{E243E821-A64E-4E26-B5FB-4C6B636FD930}">
      <formula1>"No, Yes"</formula1>
    </dataValidation>
    <dataValidation allowBlank="1" showInputMessage="1" showErrorMessage="1" promptTitle="Market study" prompt="Provide recent market study to DMD." sqref="F12" xr:uid="{06EEF5BE-6779-4A2D-BBE9-A9689D305D4F}"/>
    <dataValidation type="list" allowBlank="1" showInputMessage="1" showErrorMessage="1" promptTitle="Radon testing" prompt="Radon testing results must be completed and results submitted to DMD. If results exceed 4.0 pCi/L, a mitigation system must be installed. For new construction, radon testing must be done once the unit is enclosed (walls and roof)." sqref="E14" xr:uid="{70CD23DD-FCC7-4393-B184-017842ADC7FD}">
      <formula1>"No, Yes"</formula1>
    </dataValidation>
    <dataValidation allowBlank="1" showInputMessage="1" showErrorMessage="1" promptTitle="Radon testing" prompt="Radon testing results must be completed and results submitted to DMD. If results exceed 4.0 pCi/L, a mitigation system must be installed. For new construction, radon testing must be done once the unit is enclosed (walls and roof)." sqref="F14" xr:uid="{641F2F67-D4B3-485E-AD9A-4FBC56D2DE84}"/>
    <dataValidation type="list" allowBlank="1" showInputMessage="1" showErrorMessage="1" promptTitle="Scope of work established" prompt="Provide Scope of Work to DMD." sqref="E20" xr:uid="{B1DD709C-4103-4C94-B415-2D06B438BEB6}">
      <formula1>"No, Yes"</formula1>
    </dataValidation>
    <dataValidation allowBlank="1" showInputMessage="1" showErrorMessage="1" promptTitle="Scope of work established" prompt="Provide Scope of Work to DMD." sqref="F20" xr:uid="{AB3470F8-05F1-49F4-8DE6-C22FA886444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AA47-2DA5-4881-99D1-A03A802CD0C9}">
  <sheetPr>
    <tabColor theme="8" tint="0.79998168889431442"/>
    <pageSetUpPr fitToPage="1"/>
  </sheetPr>
  <dimension ref="B1:N32"/>
  <sheetViews>
    <sheetView topLeftCell="A6" workbookViewId="0">
      <selection activeCell="C10" sqref="C10"/>
    </sheetView>
  </sheetViews>
  <sheetFormatPr defaultRowHeight="14.25" x14ac:dyDescent="0.2"/>
  <cols>
    <col min="1" max="1" width="9.140625" style="49"/>
    <col min="2" max="2" width="21" style="49" customWidth="1"/>
    <col min="3" max="12" width="11.42578125" style="49" customWidth="1"/>
    <col min="13" max="14" width="14.28515625" style="49" customWidth="1"/>
    <col min="15" max="16384" width="9.140625" style="49"/>
  </cols>
  <sheetData>
    <row r="1" spans="2:14" ht="15.75" x14ac:dyDescent="0.2">
      <c r="B1" s="372" t="s">
        <v>383</v>
      </c>
      <c r="C1" s="373"/>
      <c r="D1" s="373"/>
      <c r="E1" s="373"/>
      <c r="F1" s="373"/>
      <c r="G1" s="373"/>
      <c r="H1" s="373"/>
      <c r="I1" s="373"/>
      <c r="J1" s="373"/>
      <c r="K1" s="373"/>
      <c r="L1" s="373"/>
      <c r="M1" s="373"/>
      <c r="N1" s="374"/>
    </row>
    <row r="2" spans="2:14" ht="15" x14ac:dyDescent="0.25">
      <c r="B2" s="415" t="s">
        <v>138</v>
      </c>
      <c r="C2" s="416"/>
      <c r="D2" s="416"/>
      <c r="E2" s="416"/>
      <c r="F2" s="416"/>
      <c r="G2" s="416"/>
      <c r="H2" s="388">
        <f>'A. Project Summary'!E6</f>
        <v>0</v>
      </c>
      <c r="I2" s="388"/>
      <c r="J2" s="388"/>
      <c r="K2" s="388"/>
      <c r="L2" s="388"/>
      <c r="M2" s="388"/>
      <c r="N2" s="389"/>
    </row>
    <row r="3" spans="2:14" x14ac:dyDescent="0.2">
      <c r="B3" s="417" t="s">
        <v>122</v>
      </c>
      <c r="C3" s="418"/>
      <c r="D3" s="418"/>
      <c r="E3" s="418"/>
      <c r="F3" s="418"/>
      <c r="G3" s="418"/>
      <c r="H3" s="392">
        <f>'A. Project Summary'!E8</f>
        <v>0</v>
      </c>
      <c r="I3" s="392"/>
      <c r="J3" s="392"/>
      <c r="K3" s="392"/>
      <c r="L3" s="392"/>
      <c r="M3" s="392"/>
      <c r="N3" s="393"/>
    </row>
    <row r="5" spans="2:14" ht="30" customHeight="1" x14ac:dyDescent="0.2">
      <c r="B5" s="408" t="s">
        <v>420</v>
      </c>
      <c r="C5" s="408"/>
      <c r="D5" s="408"/>
      <c r="E5" s="408"/>
      <c r="F5" s="408"/>
      <c r="G5" s="408"/>
      <c r="H5" s="408"/>
      <c r="I5" s="408"/>
      <c r="J5" s="408"/>
      <c r="K5" s="408"/>
      <c r="L5" s="408"/>
      <c r="M5" s="408"/>
      <c r="N5" s="408"/>
    </row>
    <row r="7" spans="2:14" ht="22.5" customHeight="1" x14ac:dyDescent="0.2">
      <c r="B7" s="372" t="s">
        <v>145</v>
      </c>
      <c r="C7" s="373"/>
      <c r="D7" s="373"/>
      <c r="E7" s="373"/>
      <c r="F7" s="373"/>
      <c r="G7" s="373"/>
      <c r="H7" s="373"/>
      <c r="I7" s="373"/>
      <c r="J7" s="373"/>
      <c r="K7" s="373"/>
      <c r="L7" s="373"/>
      <c r="M7" s="373"/>
      <c r="N7" s="374"/>
    </row>
    <row r="8" spans="2:14" s="99" customFormat="1" ht="32.25" customHeight="1" x14ac:dyDescent="0.25">
      <c r="B8" s="361" t="s">
        <v>146</v>
      </c>
      <c r="C8" s="412" t="s">
        <v>147</v>
      </c>
      <c r="D8" s="414"/>
      <c r="E8" s="412" t="s">
        <v>148</v>
      </c>
      <c r="F8" s="414"/>
      <c r="G8" s="412" t="s">
        <v>149</v>
      </c>
      <c r="H8" s="414"/>
      <c r="I8" s="412" t="s">
        <v>150</v>
      </c>
      <c r="J8" s="414"/>
      <c r="K8" s="412" t="s">
        <v>151</v>
      </c>
      <c r="L8" s="414"/>
      <c r="M8" s="412" t="s">
        <v>160</v>
      </c>
      <c r="N8" s="413" t="s">
        <v>161</v>
      </c>
    </row>
    <row r="9" spans="2:14" s="102" customFormat="1" ht="27" customHeight="1" x14ac:dyDescent="0.25">
      <c r="B9" s="361"/>
      <c r="C9" s="101" t="s">
        <v>152</v>
      </c>
      <c r="D9" s="100" t="s">
        <v>159</v>
      </c>
      <c r="E9" s="101" t="s">
        <v>152</v>
      </c>
      <c r="F9" s="100" t="s">
        <v>158</v>
      </c>
      <c r="G9" s="101" t="s">
        <v>152</v>
      </c>
      <c r="H9" s="100" t="s">
        <v>157</v>
      </c>
      <c r="I9" s="101" t="s">
        <v>152</v>
      </c>
      <c r="J9" s="100" t="s">
        <v>156</v>
      </c>
      <c r="K9" s="101" t="s">
        <v>152</v>
      </c>
      <c r="L9" s="100" t="s">
        <v>155</v>
      </c>
      <c r="M9" s="412"/>
      <c r="N9" s="413"/>
    </row>
    <row r="10" spans="2:14" x14ac:dyDescent="0.2">
      <c r="B10" s="328" t="s">
        <v>347</v>
      </c>
      <c r="C10" s="105"/>
      <c r="D10" s="104"/>
      <c r="E10" s="105"/>
      <c r="F10" s="104"/>
      <c r="G10" s="105"/>
      <c r="H10" s="104"/>
      <c r="I10" s="105"/>
      <c r="J10" s="104"/>
      <c r="K10" s="105"/>
      <c r="L10" s="104"/>
      <c r="M10" s="330">
        <f>C10+E10+G10+I10+K10</f>
        <v>0</v>
      </c>
      <c r="N10" s="72">
        <f>D10+F10+H10+J10+L10</f>
        <v>0</v>
      </c>
    </row>
    <row r="11" spans="2:14" x14ac:dyDescent="0.2">
      <c r="B11" s="329" t="s">
        <v>429</v>
      </c>
      <c r="C11" s="105"/>
      <c r="D11" s="104"/>
      <c r="E11" s="105"/>
      <c r="F11" s="104"/>
      <c r="G11" s="105"/>
      <c r="H11" s="104"/>
      <c r="I11" s="105"/>
      <c r="J11" s="104"/>
      <c r="K11" s="105"/>
      <c r="L11" s="104"/>
      <c r="M11" s="330">
        <f t="shared" ref="M11:M14" si="0">C11+E11+G11+I11+K11</f>
        <v>0</v>
      </c>
      <c r="N11" s="72">
        <f t="shared" ref="N11:N14" si="1">D11+F11+H11+J11+L11</f>
        <v>0</v>
      </c>
    </row>
    <row r="12" spans="2:14" x14ac:dyDescent="0.2">
      <c r="B12" s="329" t="s">
        <v>430</v>
      </c>
      <c r="C12" s="105"/>
      <c r="D12" s="104"/>
      <c r="E12" s="105"/>
      <c r="F12" s="104"/>
      <c r="G12" s="105"/>
      <c r="H12" s="104"/>
      <c r="I12" s="105"/>
      <c r="J12" s="104"/>
      <c r="K12" s="105"/>
      <c r="L12" s="104"/>
      <c r="M12" s="330">
        <f t="shared" si="0"/>
        <v>0</v>
      </c>
      <c r="N12" s="72">
        <f t="shared" si="1"/>
        <v>0</v>
      </c>
    </row>
    <row r="13" spans="2:14" x14ac:dyDescent="0.2">
      <c r="B13" s="329" t="s">
        <v>348</v>
      </c>
      <c r="C13" s="105"/>
      <c r="D13" s="104"/>
      <c r="E13" s="105"/>
      <c r="F13" s="104"/>
      <c r="G13" s="105"/>
      <c r="H13" s="104"/>
      <c r="I13" s="105"/>
      <c r="J13" s="104"/>
      <c r="K13" s="105"/>
      <c r="L13" s="104"/>
      <c r="M13" s="330">
        <f t="shared" si="0"/>
        <v>0</v>
      </c>
      <c r="N13" s="72">
        <f t="shared" si="1"/>
        <v>0</v>
      </c>
    </row>
    <row r="14" spans="2:14" ht="15" thickBot="1" x14ac:dyDescent="0.25">
      <c r="B14" s="328" t="s">
        <v>153</v>
      </c>
      <c r="C14" s="106"/>
      <c r="D14" s="104"/>
      <c r="E14" s="106"/>
      <c r="F14" s="104"/>
      <c r="G14" s="106"/>
      <c r="H14" s="104"/>
      <c r="I14" s="106"/>
      <c r="J14" s="107"/>
      <c r="K14" s="108"/>
      <c r="L14" s="107"/>
      <c r="M14" s="108">
        <f t="shared" si="0"/>
        <v>0</v>
      </c>
      <c r="N14" s="109">
        <f t="shared" si="1"/>
        <v>0</v>
      </c>
    </row>
    <row r="15" spans="2:14" ht="22.5" customHeight="1" thickBot="1" x14ac:dyDescent="0.3">
      <c r="B15" s="110" t="s">
        <v>154</v>
      </c>
      <c r="C15" s="110"/>
      <c r="D15" s="110"/>
      <c r="E15" s="110"/>
      <c r="F15" s="110"/>
      <c r="G15" s="110"/>
      <c r="H15" s="110"/>
      <c r="I15" s="110"/>
      <c r="J15" s="409" t="s">
        <v>163</v>
      </c>
      <c r="K15" s="410"/>
      <c r="L15" s="411"/>
      <c r="M15" s="111">
        <f>SUM(M10:M14)</f>
        <v>0</v>
      </c>
      <c r="N15" s="112">
        <f>SUM(N10:N14)</f>
        <v>0</v>
      </c>
    </row>
    <row r="16" spans="2:14" ht="15" customHeight="1" x14ac:dyDescent="0.2">
      <c r="B16" s="113"/>
      <c r="C16" s="113"/>
      <c r="D16" s="113"/>
      <c r="E16" s="113"/>
      <c r="F16" s="113"/>
      <c r="G16" s="113"/>
      <c r="H16" s="113"/>
      <c r="I16" s="113"/>
      <c r="J16" s="113"/>
    </row>
    <row r="17" spans="2:14" ht="15" customHeight="1" x14ac:dyDescent="0.2">
      <c r="B17" s="113"/>
      <c r="C17" s="113"/>
      <c r="D17" s="113"/>
      <c r="E17" s="113"/>
      <c r="F17" s="113"/>
      <c r="G17" s="113"/>
      <c r="H17" s="113"/>
      <c r="I17" s="113"/>
      <c r="J17" s="113"/>
      <c r="K17" s="113"/>
      <c r="L17" s="113"/>
    </row>
    <row r="19" spans="2:14" ht="15.75" x14ac:dyDescent="0.2">
      <c r="B19" s="372" t="s">
        <v>131</v>
      </c>
      <c r="C19" s="373"/>
      <c r="D19" s="373"/>
      <c r="E19" s="373"/>
      <c r="F19" s="373"/>
      <c r="G19" s="373"/>
      <c r="H19" s="373"/>
      <c r="I19" s="373"/>
      <c r="J19" s="373"/>
      <c r="K19" s="373"/>
      <c r="L19" s="373"/>
      <c r="M19" s="373"/>
      <c r="N19" s="374"/>
    </row>
    <row r="20" spans="2:14" ht="15" customHeight="1" x14ac:dyDescent="0.2">
      <c r="B20" s="361" t="s">
        <v>146</v>
      </c>
      <c r="C20" s="412" t="s">
        <v>147</v>
      </c>
      <c r="D20" s="414"/>
      <c r="E20" s="412" t="s">
        <v>148</v>
      </c>
      <c r="F20" s="414"/>
      <c r="G20" s="412" t="s">
        <v>149</v>
      </c>
      <c r="H20" s="414"/>
      <c r="I20" s="412" t="s">
        <v>150</v>
      </c>
      <c r="J20" s="414"/>
      <c r="K20" s="412" t="s">
        <v>151</v>
      </c>
      <c r="L20" s="414"/>
      <c r="M20" s="412" t="s">
        <v>160</v>
      </c>
      <c r="N20" s="413" t="s">
        <v>161</v>
      </c>
    </row>
    <row r="21" spans="2:14" ht="25.5" x14ac:dyDescent="0.2">
      <c r="B21" s="361"/>
      <c r="C21" s="101" t="s">
        <v>152</v>
      </c>
      <c r="D21" s="100" t="s">
        <v>159</v>
      </c>
      <c r="E21" s="101" t="s">
        <v>152</v>
      </c>
      <c r="F21" s="100" t="s">
        <v>158</v>
      </c>
      <c r="G21" s="101" t="s">
        <v>152</v>
      </c>
      <c r="H21" s="100" t="s">
        <v>157</v>
      </c>
      <c r="I21" s="101" t="s">
        <v>152</v>
      </c>
      <c r="J21" s="100" t="s">
        <v>156</v>
      </c>
      <c r="K21" s="101" t="s">
        <v>152</v>
      </c>
      <c r="L21" s="100" t="s">
        <v>155</v>
      </c>
      <c r="M21" s="412"/>
      <c r="N21" s="413"/>
    </row>
    <row r="22" spans="2:14" x14ac:dyDescent="0.2">
      <c r="B22" s="328" t="s">
        <v>347</v>
      </c>
      <c r="C22" s="105"/>
      <c r="D22" s="104"/>
      <c r="E22" s="105"/>
      <c r="F22" s="104"/>
      <c r="G22" s="105"/>
      <c r="H22" s="104"/>
      <c r="I22" s="105"/>
      <c r="J22" s="104"/>
      <c r="K22" s="105"/>
      <c r="L22" s="104"/>
      <c r="M22" s="330">
        <f>C22+E22+G22+I22+K22</f>
        <v>0</v>
      </c>
      <c r="N22" s="72">
        <f>D22+F22+H22+J22+L22</f>
        <v>0</v>
      </c>
    </row>
    <row r="23" spans="2:14" x14ac:dyDescent="0.2">
      <c r="B23" s="329" t="s">
        <v>429</v>
      </c>
      <c r="C23" s="105"/>
      <c r="D23" s="104"/>
      <c r="E23" s="105"/>
      <c r="F23" s="104"/>
      <c r="G23" s="105"/>
      <c r="H23" s="104"/>
      <c r="I23" s="105"/>
      <c r="J23" s="104"/>
      <c r="K23" s="105"/>
      <c r="L23" s="104"/>
      <c r="M23" s="330">
        <f t="shared" ref="M23:M26" si="2">C23+E23+G23+I23+K23</f>
        <v>0</v>
      </c>
      <c r="N23" s="72">
        <f t="shared" ref="N23:N26" si="3">D23+F23+H23+J23+L23</f>
        <v>0</v>
      </c>
    </row>
    <row r="24" spans="2:14" x14ac:dyDescent="0.2">
      <c r="B24" s="329" t="s">
        <v>430</v>
      </c>
      <c r="C24" s="105"/>
      <c r="D24" s="104"/>
      <c r="E24" s="105"/>
      <c r="F24" s="104"/>
      <c r="G24" s="105"/>
      <c r="H24" s="104"/>
      <c r="I24" s="105"/>
      <c r="J24" s="104"/>
      <c r="K24" s="105"/>
      <c r="L24" s="104"/>
      <c r="M24" s="330">
        <f t="shared" si="2"/>
        <v>0</v>
      </c>
      <c r="N24" s="72">
        <f t="shared" si="3"/>
        <v>0</v>
      </c>
    </row>
    <row r="25" spans="2:14" x14ac:dyDescent="0.2">
      <c r="B25" s="329" t="s">
        <v>348</v>
      </c>
      <c r="C25" s="105"/>
      <c r="D25" s="104"/>
      <c r="E25" s="105"/>
      <c r="F25" s="104"/>
      <c r="G25" s="105"/>
      <c r="H25" s="104"/>
      <c r="I25" s="105"/>
      <c r="J25" s="104"/>
      <c r="K25" s="105"/>
      <c r="L25" s="104"/>
      <c r="M25" s="330">
        <f t="shared" si="2"/>
        <v>0</v>
      </c>
      <c r="N25" s="72">
        <f t="shared" si="3"/>
        <v>0</v>
      </c>
    </row>
    <row r="26" spans="2:14" ht="15" thickBot="1" x14ac:dyDescent="0.25">
      <c r="B26" s="328" t="s">
        <v>153</v>
      </c>
      <c r="C26" s="106"/>
      <c r="D26" s="104"/>
      <c r="E26" s="106"/>
      <c r="F26" s="104"/>
      <c r="G26" s="106"/>
      <c r="H26" s="104"/>
      <c r="I26" s="106"/>
      <c r="J26" s="107"/>
      <c r="K26" s="108"/>
      <c r="L26" s="107"/>
      <c r="M26" s="108">
        <f t="shared" si="2"/>
        <v>0</v>
      </c>
      <c r="N26" s="109">
        <f t="shared" si="3"/>
        <v>0</v>
      </c>
    </row>
    <row r="27" spans="2:14" ht="22.5" customHeight="1" thickBot="1" x14ac:dyDescent="0.3">
      <c r="B27" s="110" t="s">
        <v>154</v>
      </c>
      <c r="C27" s="110"/>
      <c r="D27" s="110"/>
      <c r="E27" s="110"/>
      <c r="F27" s="110"/>
      <c r="G27" s="110"/>
      <c r="H27" s="110"/>
      <c r="I27" s="110"/>
      <c r="J27" s="409" t="s">
        <v>162</v>
      </c>
      <c r="K27" s="410"/>
      <c r="L27" s="411"/>
      <c r="M27" s="111">
        <f>SUM(M22:M26)</f>
        <v>0</v>
      </c>
      <c r="N27" s="112">
        <f>SUM(N22:N26)</f>
        <v>0</v>
      </c>
    </row>
    <row r="29" spans="2:14" ht="18" x14ac:dyDescent="0.25">
      <c r="B29" s="406" t="s">
        <v>173</v>
      </c>
      <c r="C29" s="407"/>
    </row>
    <row r="30" spans="2:14" s="42" customFormat="1" ht="22.5" customHeight="1" x14ac:dyDescent="0.25">
      <c r="B30" s="114" t="s">
        <v>170</v>
      </c>
      <c r="C30" s="115">
        <f>M15+M27</f>
        <v>0</v>
      </c>
    </row>
    <row r="31" spans="2:14" s="42" customFormat="1" ht="22.5" customHeight="1" x14ac:dyDescent="0.25">
      <c r="B31" s="114" t="s">
        <v>171</v>
      </c>
      <c r="C31" s="115">
        <f>N15+N27</f>
        <v>0</v>
      </c>
    </row>
    <row r="32" spans="2:14" ht="15" x14ac:dyDescent="0.25">
      <c r="B32" s="116" t="s">
        <v>263</v>
      </c>
      <c r="C32" s="91" t="e">
        <f>HOMEUnits/AllUnits</f>
        <v>#DIV/0!</v>
      </c>
    </row>
  </sheetData>
  <sheetProtection algorithmName="SHA-512" hashValue="a+TTEyvX4Fpgr1gneSF6aR6qPlPvWKsnTJzjW6i0dV8vz/qKP8Lx0wODOzTF4GMhUxTFSogVWc2oy/J4GxT4JQ==" saltValue="ReRKe5TPYwv58aph+BigZw==" spinCount="100000" sheet="1" objects="1" scenarios="1"/>
  <protectedRanges>
    <protectedRange sqref="C10:L13 D14 F14 H14 J14 L14 C22:L25 D26 F26 H26 J26 L26" name="Range1"/>
  </protectedRanges>
  <mergeCells count="27">
    <mergeCell ref="B2:G2"/>
    <mergeCell ref="B3:G3"/>
    <mergeCell ref="H3:N3"/>
    <mergeCell ref="H2:N2"/>
    <mergeCell ref="B19:N19"/>
    <mergeCell ref="K8:L8"/>
    <mergeCell ref="I8:J8"/>
    <mergeCell ref="G8:H8"/>
    <mergeCell ref="E8:F8"/>
    <mergeCell ref="C8:D8"/>
    <mergeCell ref="B8:B9"/>
    <mergeCell ref="B29:C29"/>
    <mergeCell ref="B5:N5"/>
    <mergeCell ref="J27:L27"/>
    <mergeCell ref="J15:L15"/>
    <mergeCell ref="B1:N1"/>
    <mergeCell ref="B7:N7"/>
    <mergeCell ref="M8:M9"/>
    <mergeCell ref="N8:N9"/>
    <mergeCell ref="M20:M21"/>
    <mergeCell ref="N20:N21"/>
    <mergeCell ref="B20:B21"/>
    <mergeCell ref="C20:D20"/>
    <mergeCell ref="E20:F20"/>
    <mergeCell ref="G20:H20"/>
    <mergeCell ref="I20:J20"/>
    <mergeCell ref="K20:L20"/>
  </mergeCells>
  <pageMargins left="0.25" right="0.25" top="0.75" bottom="0.75" header="0.3" footer="0.3"/>
  <pageSetup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7331-912A-4C77-B957-60059CAC1711}">
  <sheetPr>
    <tabColor theme="8" tint="0.79998168889431442"/>
    <pageSetUpPr fitToPage="1"/>
  </sheetPr>
  <dimension ref="B1:I64"/>
  <sheetViews>
    <sheetView topLeftCell="A22" workbookViewId="0">
      <selection activeCell="D36" sqref="D36:E36"/>
    </sheetView>
  </sheetViews>
  <sheetFormatPr defaultRowHeight="14.25" x14ac:dyDescent="0.2"/>
  <cols>
    <col min="1" max="1" width="9.140625" style="49"/>
    <col min="2" max="2" width="3.5703125" style="95" customWidth="1"/>
    <col min="3" max="3" width="3.5703125" style="49" customWidth="1"/>
    <col min="4" max="4" width="21" style="49" customWidth="1"/>
    <col min="5" max="5" width="19.42578125" style="49" customWidth="1"/>
    <col min="6" max="6" width="19.140625" style="49" customWidth="1"/>
    <col min="7" max="7" width="16.42578125" style="49" customWidth="1"/>
    <col min="8" max="8" width="10.7109375" style="49" customWidth="1"/>
    <col min="9" max="9" width="13.28515625" style="49" customWidth="1"/>
    <col min="10" max="16384" width="9.140625" style="49"/>
  </cols>
  <sheetData>
    <row r="1" spans="2:9" ht="19.5" customHeight="1" x14ac:dyDescent="0.2">
      <c r="B1" s="428" t="s">
        <v>384</v>
      </c>
      <c r="C1" s="428"/>
      <c r="D1" s="428"/>
      <c r="E1" s="428"/>
      <c r="F1" s="428"/>
      <c r="G1" s="428"/>
      <c r="H1" s="428"/>
      <c r="I1" s="428"/>
    </row>
    <row r="2" spans="2:9" ht="15" x14ac:dyDescent="0.25">
      <c r="B2" s="415" t="s">
        <v>138</v>
      </c>
      <c r="C2" s="416"/>
      <c r="D2" s="416"/>
      <c r="E2" s="416"/>
      <c r="F2" s="388">
        <f>'A. Project Summary'!E6</f>
        <v>0</v>
      </c>
      <c r="G2" s="388"/>
      <c r="H2" s="388"/>
      <c r="I2" s="389"/>
    </row>
    <row r="3" spans="2:9" x14ac:dyDescent="0.2">
      <c r="B3" s="417" t="s">
        <v>122</v>
      </c>
      <c r="C3" s="418"/>
      <c r="D3" s="418"/>
      <c r="E3" s="418"/>
      <c r="F3" s="392">
        <f>'A. Project Summary'!E8</f>
        <v>0</v>
      </c>
      <c r="G3" s="392"/>
      <c r="H3" s="392"/>
      <c r="I3" s="393"/>
    </row>
    <row r="5" spans="2:9" ht="60" customHeight="1" x14ac:dyDescent="0.2">
      <c r="B5" s="430" t="s">
        <v>421</v>
      </c>
      <c r="C5" s="430"/>
      <c r="D5" s="430"/>
      <c r="E5" s="430"/>
      <c r="F5" s="430"/>
      <c r="G5" s="430"/>
      <c r="H5" s="430"/>
      <c r="I5" s="430"/>
    </row>
    <row r="7" spans="2:9" ht="15" x14ac:dyDescent="0.25">
      <c r="B7" s="117" t="s">
        <v>14</v>
      </c>
      <c r="C7" s="359" t="s">
        <v>70</v>
      </c>
      <c r="D7" s="359"/>
      <c r="E7" s="359"/>
      <c r="F7" s="359"/>
      <c r="G7" s="359"/>
      <c r="H7" s="360"/>
    </row>
    <row r="8" spans="2:9" s="121" customFormat="1" ht="32.25" customHeight="1" x14ac:dyDescent="0.25">
      <c r="B8" s="118"/>
      <c r="C8" s="429" t="s">
        <v>74</v>
      </c>
      <c r="D8" s="429"/>
      <c r="E8" s="429"/>
      <c r="F8" s="120" t="s">
        <v>71</v>
      </c>
      <c r="G8" s="119" t="s">
        <v>72</v>
      </c>
      <c r="H8" s="119" t="s">
        <v>73</v>
      </c>
    </row>
    <row r="9" spans="2:9" x14ac:dyDescent="0.2">
      <c r="C9" s="53" t="s">
        <v>26</v>
      </c>
      <c r="D9" s="357" t="s">
        <v>77</v>
      </c>
      <c r="E9" s="357"/>
      <c r="F9" s="122"/>
      <c r="G9" s="123"/>
      <c r="H9" s="72" t="s">
        <v>75</v>
      </c>
    </row>
    <row r="10" spans="2:9" x14ac:dyDescent="0.2">
      <c r="C10" s="53" t="s">
        <v>30</v>
      </c>
      <c r="D10" s="54" t="s">
        <v>109</v>
      </c>
      <c r="E10" s="124"/>
      <c r="F10" s="125"/>
      <c r="G10" s="126"/>
      <c r="H10" s="103"/>
      <c r="I10" s="79" t="str">
        <f>IF(H10="Yes","*Provide letter of commitment or similar documentation"," ")</f>
        <v xml:space="preserve"> </v>
      </c>
    </row>
    <row r="11" spans="2:9" x14ac:dyDescent="0.2">
      <c r="C11" s="53" t="s">
        <v>31</v>
      </c>
      <c r="D11" s="54" t="s">
        <v>110</v>
      </c>
      <c r="E11" s="127"/>
      <c r="F11" s="128"/>
      <c r="G11" s="126"/>
      <c r="H11" s="103"/>
      <c r="I11" s="79" t="str">
        <f>IF(H11="Yes","*Provide letter of commitment or similar documentation"," ")</f>
        <v xml:space="preserve"> </v>
      </c>
    </row>
    <row r="12" spans="2:9" x14ac:dyDescent="0.2">
      <c r="C12" s="53" t="s">
        <v>32</v>
      </c>
      <c r="D12" s="54" t="s">
        <v>111</v>
      </c>
      <c r="E12" s="127"/>
      <c r="F12" s="128"/>
      <c r="G12" s="126"/>
      <c r="H12" s="103"/>
      <c r="I12" s="79" t="str">
        <f t="shared" ref="I12:I14" si="0">IF(H12="Yes","*Provide letter of commitment or similar documentation"," ")</f>
        <v xml:space="preserve"> </v>
      </c>
    </row>
    <row r="13" spans="2:9" x14ac:dyDescent="0.2">
      <c r="C13" s="53" t="s">
        <v>33</v>
      </c>
      <c r="D13" s="54" t="s">
        <v>112</v>
      </c>
      <c r="E13" s="127"/>
      <c r="F13" s="128"/>
      <c r="G13" s="126"/>
      <c r="H13" s="103"/>
      <c r="I13" s="79" t="str">
        <f t="shared" si="0"/>
        <v xml:space="preserve"> </v>
      </c>
    </row>
    <row r="14" spans="2:9" x14ac:dyDescent="0.2">
      <c r="C14" s="53" t="s">
        <v>35</v>
      </c>
      <c r="D14" s="54" t="s">
        <v>113</v>
      </c>
      <c r="E14" s="129"/>
      <c r="F14" s="128"/>
      <c r="G14" s="130"/>
      <c r="H14" s="130"/>
      <c r="I14" s="79" t="str">
        <f t="shared" si="0"/>
        <v xml:space="preserve"> </v>
      </c>
    </row>
    <row r="15" spans="2:9" ht="15" x14ac:dyDescent="0.25">
      <c r="C15" s="69" t="s">
        <v>40</v>
      </c>
      <c r="D15" s="355" t="s">
        <v>76</v>
      </c>
      <c r="E15" s="356"/>
      <c r="F15" s="131">
        <f>SUM(F9:F14)</f>
        <v>0</v>
      </c>
    </row>
    <row r="17" spans="2:9" ht="15" x14ac:dyDescent="0.25">
      <c r="B17" s="117" t="s">
        <v>15</v>
      </c>
      <c r="C17" s="351" t="s">
        <v>115</v>
      </c>
      <c r="D17" s="351"/>
      <c r="E17" s="351"/>
      <c r="F17" s="351"/>
      <c r="G17" s="351"/>
      <c r="H17" s="351"/>
      <c r="I17" s="352"/>
    </row>
    <row r="18" spans="2:9" s="121" customFormat="1" ht="32.25" customHeight="1" x14ac:dyDescent="0.25">
      <c r="B18" s="118"/>
      <c r="C18" s="422" t="s">
        <v>79</v>
      </c>
      <c r="D18" s="427"/>
      <c r="E18" s="423"/>
      <c r="F18" s="119" t="s">
        <v>80</v>
      </c>
      <c r="G18" s="119" t="s">
        <v>175</v>
      </c>
      <c r="H18" s="119" t="s">
        <v>82</v>
      </c>
      <c r="I18" s="119" t="s">
        <v>81</v>
      </c>
    </row>
    <row r="19" spans="2:9" x14ac:dyDescent="0.2">
      <c r="C19" s="53" t="s">
        <v>26</v>
      </c>
      <c r="D19" s="357" t="s">
        <v>83</v>
      </c>
      <c r="E19" s="358"/>
      <c r="F19" s="128"/>
      <c r="G19" s="130"/>
      <c r="H19" s="132"/>
      <c r="I19" s="103"/>
    </row>
    <row r="20" spans="2:9" x14ac:dyDescent="0.2">
      <c r="C20" s="53" t="s">
        <v>30</v>
      </c>
      <c r="D20" s="366" t="s">
        <v>84</v>
      </c>
      <c r="E20" s="367"/>
      <c r="F20" s="128"/>
      <c r="G20" s="130"/>
      <c r="H20" s="132"/>
      <c r="I20" s="103"/>
    </row>
    <row r="21" spans="2:9" x14ac:dyDescent="0.2">
      <c r="C21" s="53" t="s">
        <v>31</v>
      </c>
      <c r="D21" s="366" t="s">
        <v>85</v>
      </c>
      <c r="E21" s="367"/>
      <c r="F21" s="128"/>
      <c r="G21" s="130"/>
      <c r="H21" s="132"/>
      <c r="I21" s="103"/>
    </row>
    <row r="22" spans="2:9" x14ac:dyDescent="0.2">
      <c r="C22" s="53" t="s">
        <v>32</v>
      </c>
      <c r="D22" s="366" t="s">
        <v>86</v>
      </c>
      <c r="E22" s="367"/>
      <c r="F22" s="128"/>
      <c r="G22" s="130"/>
      <c r="H22" s="132"/>
      <c r="I22" s="103"/>
    </row>
    <row r="23" spans="2:9" x14ac:dyDescent="0.2">
      <c r="C23" s="53" t="s">
        <v>33</v>
      </c>
      <c r="D23" s="366" t="s">
        <v>87</v>
      </c>
      <c r="E23" s="367"/>
      <c r="F23" s="128"/>
      <c r="G23" s="130"/>
      <c r="H23" s="132"/>
      <c r="I23" s="103"/>
    </row>
    <row r="24" spans="2:9" x14ac:dyDescent="0.2">
      <c r="C24" s="53" t="s">
        <v>35</v>
      </c>
      <c r="D24" s="366" t="s">
        <v>88</v>
      </c>
      <c r="E24" s="367"/>
      <c r="F24" s="128"/>
      <c r="G24" s="130"/>
      <c r="H24" s="132"/>
      <c r="I24" s="103"/>
    </row>
    <row r="25" spans="2:9" ht="15" x14ac:dyDescent="0.25">
      <c r="C25" s="69" t="s">
        <v>40</v>
      </c>
      <c r="D25" s="355" t="s">
        <v>89</v>
      </c>
      <c r="E25" s="356"/>
      <c r="F25" s="131">
        <f>SUM(F19:F24)</f>
        <v>0</v>
      </c>
    </row>
    <row r="27" spans="2:9" ht="15" x14ac:dyDescent="0.25">
      <c r="B27" s="117" t="s">
        <v>16</v>
      </c>
      <c r="C27" s="359" t="s">
        <v>91</v>
      </c>
      <c r="D27" s="359"/>
      <c r="E27" s="359"/>
      <c r="F27" s="360"/>
    </row>
    <row r="28" spans="2:9" s="136" customFormat="1" ht="18.75" customHeight="1" x14ac:dyDescent="0.25">
      <c r="B28" s="133"/>
      <c r="C28" s="419" t="s">
        <v>99</v>
      </c>
      <c r="D28" s="420"/>
      <c r="E28" s="421"/>
      <c r="F28" s="135" t="s">
        <v>71</v>
      </c>
    </row>
    <row r="29" spans="2:9" x14ac:dyDescent="0.2">
      <c r="C29" s="65" t="s">
        <v>26</v>
      </c>
      <c r="D29" s="363" t="s">
        <v>92</v>
      </c>
      <c r="E29" s="364"/>
      <c r="F29" s="125"/>
    </row>
    <row r="30" spans="2:9" x14ac:dyDescent="0.2">
      <c r="C30" s="53" t="s">
        <v>30</v>
      </c>
      <c r="D30" s="54" t="s">
        <v>98</v>
      </c>
      <c r="E30" s="137"/>
      <c r="F30" s="128"/>
    </row>
    <row r="31" spans="2:9" x14ac:dyDescent="0.2">
      <c r="C31" s="53" t="s">
        <v>31</v>
      </c>
      <c r="D31" s="54" t="s">
        <v>98</v>
      </c>
      <c r="E31" s="130"/>
      <c r="F31" s="128"/>
    </row>
    <row r="32" spans="2:9" ht="15" x14ac:dyDescent="0.25">
      <c r="C32" s="69" t="s">
        <v>32</v>
      </c>
      <c r="D32" s="355" t="s">
        <v>93</v>
      </c>
      <c r="E32" s="356"/>
      <c r="F32" s="131">
        <f>SUM(F29:F31)</f>
        <v>0</v>
      </c>
    </row>
    <row r="34" spans="2:8" ht="15" x14ac:dyDescent="0.25">
      <c r="B34" s="117" t="s">
        <v>17</v>
      </c>
      <c r="C34" s="359" t="s">
        <v>90</v>
      </c>
      <c r="D34" s="359"/>
      <c r="E34" s="359"/>
      <c r="F34" s="360"/>
    </row>
    <row r="35" spans="2:8" s="136" customFormat="1" ht="18.75" customHeight="1" x14ac:dyDescent="0.25">
      <c r="B35" s="133"/>
      <c r="C35" s="419" t="s">
        <v>99</v>
      </c>
      <c r="D35" s="420"/>
      <c r="E35" s="421"/>
      <c r="F35" s="134" t="s">
        <v>71</v>
      </c>
    </row>
    <row r="36" spans="2:8" x14ac:dyDescent="0.2">
      <c r="C36" s="65" t="s">
        <v>26</v>
      </c>
      <c r="D36" s="363" t="s">
        <v>95</v>
      </c>
      <c r="E36" s="364"/>
      <c r="F36" s="125"/>
    </row>
    <row r="37" spans="2:8" x14ac:dyDescent="0.2">
      <c r="C37" s="53" t="s">
        <v>30</v>
      </c>
      <c r="D37" s="357" t="s">
        <v>94</v>
      </c>
      <c r="E37" s="358"/>
      <c r="F37" s="128"/>
    </row>
    <row r="38" spans="2:8" x14ac:dyDescent="0.2">
      <c r="C38" s="53" t="s">
        <v>31</v>
      </c>
      <c r="D38" s="54" t="s">
        <v>96</v>
      </c>
      <c r="E38" s="138"/>
      <c r="F38" s="128"/>
    </row>
    <row r="39" spans="2:8" ht="15" x14ac:dyDescent="0.25">
      <c r="C39" s="69" t="s">
        <v>32</v>
      </c>
      <c r="D39" s="355" t="s">
        <v>97</v>
      </c>
      <c r="E39" s="356"/>
      <c r="F39" s="139">
        <f>SUM(F36:F38)</f>
        <v>0</v>
      </c>
    </row>
    <row r="41" spans="2:8" ht="15" x14ac:dyDescent="0.25">
      <c r="B41" s="117" t="s">
        <v>59</v>
      </c>
      <c r="C41" s="359" t="s">
        <v>100</v>
      </c>
      <c r="D41" s="359"/>
      <c r="E41" s="359"/>
      <c r="F41" s="359"/>
      <c r="G41" s="359"/>
      <c r="H41" s="360"/>
    </row>
    <row r="42" spans="2:8" s="121" customFormat="1" ht="32.25" customHeight="1" x14ac:dyDescent="0.25">
      <c r="B42" s="118"/>
      <c r="C42" s="424" t="s">
        <v>79</v>
      </c>
      <c r="D42" s="424"/>
      <c r="E42" s="424"/>
      <c r="F42" s="119" t="s">
        <v>80</v>
      </c>
      <c r="G42" s="119" t="s">
        <v>175</v>
      </c>
      <c r="H42" s="119" t="s">
        <v>82</v>
      </c>
    </row>
    <row r="43" spans="2:8" x14ac:dyDescent="0.2">
      <c r="C43" s="53" t="s">
        <v>26</v>
      </c>
      <c r="D43" s="425" t="s">
        <v>84</v>
      </c>
      <c r="E43" s="426"/>
      <c r="F43" s="128"/>
      <c r="G43" s="130"/>
      <c r="H43" s="141"/>
    </row>
    <row r="44" spans="2:8" x14ac:dyDescent="0.2">
      <c r="C44" s="53" t="s">
        <v>30</v>
      </c>
      <c r="D44" s="425" t="s">
        <v>85</v>
      </c>
      <c r="E44" s="426"/>
      <c r="F44" s="128"/>
      <c r="G44" s="130"/>
      <c r="H44" s="141"/>
    </row>
    <row r="45" spans="2:8" ht="15" x14ac:dyDescent="0.25">
      <c r="C45" s="69" t="s">
        <v>31</v>
      </c>
      <c r="D45" s="355" t="s">
        <v>101</v>
      </c>
      <c r="E45" s="356"/>
      <c r="F45" s="139">
        <f>SUM(F43:F44)</f>
        <v>0</v>
      </c>
    </row>
    <row r="47" spans="2:8" ht="15" x14ac:dyDescent="0.25">
      <c r="B47" s="117" t="s">
        <v>69</v>
      </c>
      <c r="C47" s="359" t="s">
        <v>102</v>
      </c>
      <c r="D47" s="359"/>
      <c r="E47" s="359"/>
      <c r="F47" s="359"/>
      <c r="G47" s="360"/>
    </row>
    <row r="48" spans="2:8" s="121" customFormat="1" ht="30" x14ac:dyDescent="0.25">
      <c r="B48" s="118"/>
      <c r="C48" s="422" t="s">
        <v>103</v>
      </c>
      <c r="D48" s="423"/>
      <c r="E48" s="119" t="s">
        <v>396</v>
      </c>
      <c r="F48" s="119" t="s">
        <v>397</v>
      </c>
      <c r="G48" s="119" t="s">
        <v>71</v>
      </c>
    </row>
    <row r="49" spans="2:7" x14ac:dyDescent="0.2">
      <c r="C49" s="53" t="s">
        <v>26</v>
      </c>
      <c r="D49" s="68" t="s">
        <v>104</v>
      </c>
      <c r="E49" s="142"/>
      <c r="F49" s="143">
        <v>10</v>
      </c>
      <c r="G49" s="144">
        <f>E49*F49</f>
        <v>0</v>
      </c>
    </row>
    <row r="50" spans="2:7" x14ac:dyDescent="0.2">
      <c r="C50" s="53" t="s">
        <v>30</v>
      </c>
      <c r="D50" s="140"/>
      <c r="E50" s="145"/>
      <c r="F50" s="138"/>
      <c r="G50" s="144">
        <f t="shared" ref="G50:G51" si="1">E50*F50</f>
        <v>0</v>
      </c>
    </row>
    <row r="51" spans="2:7" x14ac:dyDescent="0.2">
      <c r="C51" s="53" t="s">
        <v>31</v>
      </c>
      <c r="D51" s="140"/>
      <c r="E51" s="145"/>
      <c r="F51" s="146"/>
      <c r="G51" s="144">
        <f t="shared" si="1"/>
        <v>0</v>
      </c>
    </row>
    <row r="52" spans="2:7" ht="15" x14ac:dyDescent="0.25">
      <c r="C52" s="69" t="s">
        <v>32</v>
      </c>
      <c r="D52" s="355" t="s">
        <v>105</v>
      </c>
      <c r="E52" s="355"/>
      <c r="F52" s="355"/>
      <c r="G52" s="131">
        <f>SUM(G49:G51)</f>
        <v>0</v>
      </c>
    </row>
    <row r="54" spans="2:7" ht="15" x14ac:dyDescent="0.25">
      <c r="B54" s="117" t="s">
        <v>106</v>
      </c>
      <c r="C54" s="359" t="s">
        <v>107</v>
      </c>
      <c r="D54" s="359"/>
      <c r="E54" s="359"/>
      <c r="F54" s="360"/>
    </row>
    <row r="55" spans="2:7" s="75" customFormat="1" ht="15" x14ac:dyDescent="0.25">
      <c r="B55" s="73"/>
      <c r="C55" s="422" t="s">
        <v>108</v>
      </c>
      <c r="D55" s="427"/>
      <c r="E55" s="423"/>
      <c r="F55" s="120" t="s">
        <v>71</v>
      </c>
    </row>
    <row r="56" spans="2:7" x14ac:dyDescent="0.2">
      <c r="C56" s="53" t="s">
        <v>26</v>
      </c>
      <c r="D56" s="357" t="s">
        <v>70</v>
      </c>
      <c r="E56" s="358"/>
      <c r="F56" s="144">
        <f>F15</f>
        <v>0</v>
      </c>
    </row>
    <row r="57" spans="2:7" x14ac:dyDescent="0.2">
      <c r="C57" s="53" t="s">
        <v>30</v>
      </c>
      <c r="D57" s="357" t="s">
        <v>78</v>
      </c>
      <c r="E57" s="358"/>
      <c r="F57" s="144">
        <f>F25</f>
        <v>0</v>
      </c>
    </row>
    <row r="58" spans="2:7" x14ac:dyDescent="0.2">
      <c r="C58" s="53" t="s">
        <v>31</v>
      </c>
      <c r="D58" s="357" t="s">
        <v>91</v>
      </c>
      <c r="E58" s="358"/>
      <c r="F58" s="144">
        <f>F32</f>
        <v>0</v>
      </c>
    </row>
    <row r="59" spans="2:7" x14ac:dyDescent="0.2">
      <c r="C59" s="53" t="s">
        <v>32</v>
      </c>
      <c r="D59" s="357" t="s">
        <v>90</v>
      </c>
      <c r="E59" s="358"/>
      <c r="F59" s="144">
        <f>F39</f>
        <v>0</v>
      </c>
    </row>
    <row r="60" spans="2:7" x14ac:dyDescent="0.2">
      <c r="C60" s="53" t="s">
        <v>33</v>
      </c>
      <c r="D60" s="357" t="s">
        <v>100</v>
      </c>
      <c r="E60" s="358"/>
      <c r="F60" s="144">
        <f>F45</f>
        <v>0</v>
      </c>
    </row>
    <row r="61" spans="2:7" x14ac:dyDescent="0.2">
      <c r="C61" s="53" t="s">
        <v>35</v>
      </c>
      <c r="D61" s="357" t="s">
        <v>102</v>
      </c>
      <c r="E61" s="358"/>
      <c r="F61" s="144">
        <f>G52</f>
        <v>0</v>
      </c>
    </row>
    <row r="62" spans="2:7" x14ac:dyDescent="0.2">
      <c r="C62" s="53" t="s">
        <v>40</v>
      </c>
      <c r="D62" s="402" t="s">
        <v>434</v>
      </c>
      <c r="E62" s="403"/>
      <c r="F62" s="233">
        <v>0</v>
      </c>
    </row>
    <row r="63" spans="2:7" x14ac:dyDescent="0.2">
      <c r="C63" s="53" t="s">
        <v>41</v>
      </c>
      <c r="D63" s="68" t="s">
        <v>435</v>
      </c>
      <c r="E63" s="130"/>
      <c r="F63" s="233">
        <v>0</v>
      </c>
    </row>
    <row r="64" spans="2:7" ht="15" x14ac:dyDescent="0.25">
      <c r="C64" s="69" t="s">
        <v>47</v>
      </c>
      <c r="D64" s="355" t="s">
        <v>63</v>
      </c>
      <c r="E64" s="356"/>
      <c r="F64" s="147">
        <f>SUM(F56:F61)</f>
        <v>0</v>
      </c>
    </row>
  </sheetData>
  <sheetProtection algorithmName="SHA-512" hashValue="svqahgEzdy+v2BW5toLr2uxACxUFNkxGhKFZzPhz3JvvwKkiScmPs6qurhlU5amczaSP4Of4QXdF3U9k8QQZHw==" saltValue="jcVEe8Mqhv+nbBN43NmvTw==" spinCount="100000" sheet="1" objects="1" scenarios="1"/>
  <protectedRanges>
    <protectedRange sqref="E10:H14 F9:G9 D20:I24 F19:I19 E30:F31 F29 F36:F38 E38 D43:H44 D50:F51 E49 F62:F63 E63" name="EditableFields"/>
  </protectedRanges>
  <mergeCells count="46">
    <mergeCell ref="B2:E2"/>
    <mergeCell ref="B1:I1"/>
    <mergeCell ref="F2:I2"/>
    <mergeCell ref="D19:E19"/>
    <mergeCell ref="D15:E15"/>
    <mergeCell ref="C18:E18"/>
    <mergeCell ref="D9:E9"/>
    <mergeCell ref="C7:H7"/>
    <mergeCell ref="C17:I17"/>
    <mergeCell ref="C8:E8"/>
    <mergeCell ref="B3:E3"/>
    <mergeCell ref="F3:I3"/>
    <mergeCell ref="B5:I5"/>
    <mergeCell ref="D20:E20"/>
    <mergeCell ref="D24:E24"/>
    <mergeCell ref="D23:E23"/>
    <mergeCell ref="D22:E22"/>
    <mergeCell ref="D21:E21"/>
    <mergeCell ref="D57:E57"/>
    <mergeCell ref="D45:E45"/>
    <mergeCell ref="C48:D48"/>
    <mergeCell ref="C41:H41"/>
    <mergeCell ref="D52:F52"/>
    <mergeCell ref="C47:G47"/>
    <mergeCell ref="C42:E42"/>
    <mergeCell ref="D44:E44"/>
    <mergeCell ref="D43:E43"/>
    <mergeCell ref="D56:E56"/>
    <mergeCell ref="C55:E55"/>
    <mergeCell ref="C54:F54"/>
    <mergeCell ref="D64:E64"/>
    <mergeCell ref="D61:E61"/>
    <mergeCell ref="D60:E60"/>
    <mergeCell ref="D59:E59"/>
    <mergeCell ref="D58:E58"/>
    <mergeCell ref="D62:E62"/>
    <mergeCell ref="D39:E39"/>
    <mergeCell ref="C34:F34"/>
    <mergeCell ref="C28:E28"/>
    <mergeCell ref="C35:E35"/>
    <mergeCell ref="D25:E25"/>
    <mergeCell ref="D29:E29"/>
    <mergeCell ref="D32:E32"/>
    <mergeCell ref="C27:F27"/>
    <mergeCell ref="D37:E37"/>
    <mergeCell ref="D36:E36"/>
  </mergeCells>
  <phoneticPr fontId="8" type="noConversion"/>
  <dataValidations xWindow="829" yWindow="597" count="26">
    <dataValidation type="list" allowBlank="1" showInputMessage="1" showErrorMessage="1" sqref="H10:H13" xr:uid="{C662DE7A-98EB-4B3D-8EA5-A420D4CB869C}">
      <formula1>"Yes,No"</formula1>
    </dataValidation>
    <dataValidation type="list" allowBlank="1" showInputMessage="1" showErrorMessage="1" promptTitle="Lien Position" prompt="A firm letter of financial commitment will be required from every lender/grantee/provider and source of additional funding for project. Must reflect all funding terms." sqref="I20:I24" xr:uid="{0309D6D5-ACC0-4C15-BE2F-3D6FCD89675F}">
      <formula1>"1st,2nd,3rd,4th,5th,6th,No lien,Unknown"</formula1>
    </dataValidation>
    <dataValidation allowBlank="1" showInputMessage="1" showErrorMessage="1" promptTitle="Loan Term" prompt="A firm letter of financial commitment will be required from every lender/grantee/provider for every noted amount and source of additional funding for project. Must reflect all funding terms." sqref="G23" xr:uid="{AFDF04C7-ADB5-4880-B5B9-B8AEA55CABE5}"/>
    <dataValidation allowBlank="1" showInputMessage="1" showErrorMessage="1" promptTitle="HOME Request" prompt="Should match the amount requested on your HOME Proposal." sqref="F9" xr:uid="{AC75CF96-64C9-4A7D-BE8B-3A7D9DC888F4}"/>
    <dataValidation allowBlank="1" showInputMessage="1" showErrorMessage="1" promptTitle="HOME Loan" prompt="HOME Loans are rare. most HOME funds are considered Grants (cell F9) by DMD and HUD definitions." sqref="F19" xr:uid="{D92C1DA4-934B-41DB-8FCE-7E318A8AE8F9}"/>
    <dataValidation allowBlank="1" showInputMessage="1" showErrorMessage="1" promptTitle="Lender Name" prompt="Enter name of each lender (bank, credit union, investor, broker, etc.)" sqref="D20:E24" xr:uid="{71F980FA-BA4A-4268-81B4-C5BD3C06C03A}"/>
    <dataValidation allowBlank="1" showInputMessage="1" showErrorMessage="1" promptTitle="Loan Amount" prompt="A firm letter of financial commitment will be required from every lender/grantee/provider and source of additional funding for project. Must reflect all funding terms." sqref="F20 F22:F24 F21 F43:F44" xr:uid="{263F994C-2A45-455D-85FF-6F97F3D5B261}"/>
    <dataValidation allowBlank="1" showInputMessage="1" showErrorMessage="1" promptTitle="Loan Term" prompt="A firm letter of financial commitment will be required from every lender/grantee/provider and source of additional funding for project. Must reflect all funding terms." sqref="G20 G21 G22 G24" xr:uid="{82E1CE72-BC14-40FD-93A6-E5208D61FCB9}"/>
    <dataValidation allowBlank="1" showInputMessage="1" showErrorMessage="1" promptTitle="Interest Rate" prompt="A firm letter of financial commitment will be required from every lender/grantee/provider and source of additional funding for project. Must reflect all funding terms." sqref="H21:H24 H20" xr:uid="{B918B97A-C67C-4D36-8E99-04124975FD53}"/>
    <dataValidation allowBlank="1" showInputMessage="1" showErrorMessage="1" promptTitle="Home Loan - Term" prompt="HOME Loans are rare. most HOME funds are considered Grants (cell F9) by DMD and HUD definitions." sqref="G19" xr:uid="{0B00A5A5-7EAE-409A-9425-2748066349F3}"/>
    <dataValidation allowBlank="1" showInputMessage="1" showErrorMessage="1" promptTitle="HOME Loan - APR" prompt="HOME Loans are rare. most HOME funds are considered Grants (cell F9) by DMD and HUD definitions." sqref="H19" xr:uid="{AD05C699-3C07-4832-AA87-FFD4F59C164A}"/>
    <dataValidation type="list" allowBlank="1" showInputMessage="1" showErrorMessage="1" promptTitle="HOME Loan - Lien Position" prompt="HOME Loans are rare. most HOME funds are considered Grants (cell F9) by DMD and HUD definitions." sqref="I19" xr:uid="{F9AECD68-C97B-41EC-8C60-66BF158970A8}">
      <formula1>"1st,2nd,3rd,4th,5th,6th,No lien,Unknown"</formula1>
    </dataValidation>
    <dataValidation allowBlank="1" showInputMessage="1" showErrorMessage="1" promptTitle="Federal Grants" prompt="Provide the source of any federal grants (CDBG, HTF, HOPWA, etc.)" sqref="E10" xr:uid="{BD3A2233-E0F7-4025-BEFD-ED66CC206A4C}"/>
    <dataValidation allowBlank="1" showInputMessage="1" showErrorMessage="1" promptTitle="State Grants" prompt="Provide the source of any state grants (IHCDA Development Fund, AHP, etc.)" sqref="E11" xr:uid="{AB42998B-CBE3-4A0A-9403-BA32944C8B39}"/>
    <dataValidation allowBlank="1" showInputMessage="1" showErrorMessage="1" promptTitle="Local Grants" prompt="Provide the source of any local grants (AHTF, etc.)" sqref="E12" xr:uid="{21F18895-1364-4B91-AC21-6A826FCEDEEE}"/>
    <dataValidation allowBlank="1" showInputMessage="1" showErrorMessage="1" promptTitle="Private Grants" prompt="Provide the source of any private grants." sqref="E13" xr:uid="{998A8FF2-22AA-43EE-B844-2536ED219361}"/>
    <dataValidation allowBlank="1" showInputMessage="1" showErrorMessage="1" promptTitle="Developer's Cash Contributions" prompt="Provide the amount that will be provided from your organization's own cash reserves and net proceeds from previous HOME projects." sqref="F29" xr:uid="{E11B5C91-E595-4C4D-ABB9-080C2BEE9DE7}"/>
    <dataValidation allowBlank="1" showInputMessage="1" showErrorMessage="1" promptTitle="Other Cash Contributions" prompt="Provide any other cash donations that will go toward this project." sqref="E30:F31" xr:uid="{635A961D-3469-4F8A-B991-2AA00A1ADAE6}"/>
    <dataValidation allowBlank="1" showInputMessage="1" showErrorMessage="1" promptTitle="Other In-Kind Donations" prompt="Enter any other in-kind (non-cash) donations, such as land donations, material/supplies donations, fee waivers, or free use of equipment or facilities." sqref="D50:D51" xr:uid="{FB4925E8-EDFC-439E-9854-5F9A344461EA}"/>
    <dataValidation allowBlank="1" showInputMessage="1" showErrorMessage="1" promptTitle="Number of Donated Hours" prompt="Enter &quot;1&quot; if single donation, such as a building, materials/supplies, etc." sqref="E50:E51 E49" xr:uid="{E1B3011F-AE89-4D8A-85CC-F429A8B2A1AA}"/>
    <dataValidation allowBlank="1" showInputMessage="1" showErrorMessage="1" promptTitle="Value of Donation" prompt="Enter the value of the donation. If hourly donation, such as for equipment, input the hourly value of the donation." sqref="F50:F51" xr:uid="{A0DD08B7-A4BD-4FE2-B13D-2D1D68D042E6}"/>
    <dataValidation allowBlank="1" showInputMessage="1" showErrorMessage="1" promptTitle="Owner (non-cash) Equity" prompt="Enter your organization's non-cash equity in the project, such as value of already-owned property." sqref="E38:F38" xr:uid="{F7CE21AE-B7FD-4AB4-B8FD-AA52996F3BA2}"/>
    <dataValidation allowBlank="1" showInputMessage="1" showErrorMessage="1" promptTitle="LIHTC Proceeds" prompt="Enter the proceeds from the sale of any IHCDA Low-Income Housing Tax Credits." sqref="F36" xr:uid="{C294D199-C75B-4F7C-9527-A414DF0B97CA}"/>
    <dataValidation allowBlank="1" showInputMessage="1" showErrorMessage="1" promptTitle="Tax-Exempt Bond Proceeds" prompt="Enter proceeds from any state or local Tax-Exempt Bonds" sqref="F37" xr:uid="{A721BCB8-8310-49DF-816F-5EFB0015C45F}"/>
    <dataValidation allowBlank="1" showInputMessage="1" showErrorMessage="1" promptTitle="Loan Term in Months" prompt="A firm letter of financial commitment will be required from every lender/grantee/provider and source of additional funding for project. Must reflect all funding terms." sqref="G43:G44" xr:uid="{36E4C632-98FE-44BF-9231-A6896F1F3C07}"/>
    <dataValidation allowBlank="1" showInputMessage="1" showErrorMessage="1" promptTitle="Interest Rate (APR)" prompt="A firm letter of financial commitment will be required from every lender/grantee/provider and source of additional funding for project. Must reflect all funding terms." sqref="H43:H44" xr:uid="{7A241700-4B33-4138-A20B-4DB22D77D48F}"/>
  </dataValidations>
  <pageMargins left="0.25" right="0.25" top="0.75" bottom="0.75" header="0.3" footer="0.3"/>
  <pageSetup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D000-507D-4418-82F3-5BC0CA3C0C1F}">
  <sheetPr>
    <tabColor theme="8" tint="0.79998168889431442"/>
    <pageSetUpPr fitToPage="1"/>
  </sheetPr>
  <dimension ref="B1:L71"/>
  <sheetViews>
    <sheetView topLeftCell="A10" workbookViewId="0">
      <selection activeCell="F28" sqref="F28"/>
    </sheetView>
  </sheetViews>
  <sheetFormatPr defaultRowHeight="15" x14ac:dyDescent="0.25"/>
  <cols>
    <col min="1" max="1" width="9.140625" style="37"/>
    <col min="2" max="2" width="3.28515625" style="38" customWidth="1"/>
    <col min="3" max="3" width="2.85546875" style="37" customWidth="1"/>
    <col min="4" max="4" width="18.5703125" style="37" customWidth="1"/>
    <col min="5" max="5" width="23.140625" style="37" customWidth="1"/>
    <col min="6" max="10" width="13.7109375" style="37" customWidth="1"/>
    <col min="11" max="12" width="15.42578125" style="37" customWidth="1"/>
    <col min="13" max="16384" width="9.140625" style="37"/>
  </cols>
  <sheetData>
    <row r="1" spans="2:12" ht="15.75" x14ac:dyDescent="0.25">
      <c r="B1" s="372" t="s">
        <v>385</v>
      </c>
      <c r="C1" s="373"/>
      <c r="D1" s="373"/>
      <c r="E1" s="373"/>
      <c r="F1" s="373"/>
      <c r="G1" s="373"/>
      <c r="H1" s="373"/>
      <c r="I1" s="373"/>
      <c r="J1" s="373"/>
      <c r="K1" s="373"/>
      <c r="L1" s="374"/>
    </row>
    <row r="2" spans="2:12" x14ac:dyDescent="0.25">
      <c r="B2" s="415" t="s">
        <v>138</v>
      </c>
      <c r="C2" s="416"/>
      <c r="D2" s="416"/>
      <c r="E2" s="416"/>
      <c r="F2" s="388">
        <f>'A. Project Summary'!E6</f>
        <v>0</v>
      </c>
      <c r="G2" s="388"/>
      <c r="H2" s="388"/>
      <c r="I2" s="388"/>
      <c r="J2" s="388"/>
      <c r="K2" s="388"/>
      <c r="L2" s="389"/>
    </row>
    <row r="3" spans="2:12" x14ac:dyDescent="0.25">
      <c r="B3" s="417" t="s">
        <v>122</v>
      </c>
      <c r="C3" s="418"/>
      <c r="D3" s="418"/>
      <c r="E3" s="418"/>
      <c r="F3" s="392">
        <f>'A. Project Summary'!E8</f>
        <v>0</v>
      </c>
      <c r="G3" s="392"/>
      <c r="H3" s="392"/>
      <c r="I3" s="392"/>
      <c r="J3" s="392"/>
      <c r="K3" s="392"/>
      <c r="L3" s="393"/>
    </row>
    <row r="4" spans="2:12" x14ac:dyDescent="0.25">
      <c r="B4" s="95"/>
      <c r="C4" s="49"/>
      <c r="D4" s="49"/>
      <c r="E4" s="49"/>
      <c r="F4" s="49"/>
      <c r="G4" s="49"/>
      <c r="H4" s="49"/>
      <c r="I4" s="49"/>
      <c r="J4" s="49"/>
      <c r="K4" s="49"/>
      <c r="L4" s="49"/>
    </row>
    <row r="5" spans="2:12" ht="45" customHeight="1" x14ac:dyDescent="0.25">
      <c r="B5" s="430" t="s">
        <v>424</v>
      </c>
      <c r="C5" s="430"/>
      <c r="D5" s="430"/>
      <c r="E5" s="430"/>
      <c r="F5" s="430"/>
      <c r="G5" s="430"/>
      <c r="H5" s="430"/>
      <c r="I5" s="430"/>
      <c r="J5" s="430"/>
      <c r="K5" s="430"/>
      <c r="L5" s="430"/>
    </row>
    <row r="6" spans="2:12" x14ac:dyDescent="0.25">
      <c r="B6" s="95"/>
      <c r="C6" s="49"/>
      <c r="D6" s="49"/>
      <c r="E6" s="49"/>
      <c r="F6" s="49"/>
      <c r="G6" s="49"/>
      <c r="H6" s="49"/>
      <c r="I6" s="49"/>
      <c r="J6" s="49"/>
      <c r="K6" s="49"/>
      <c r="L6" s="49"/>
    </row>
    <row r="7" spans="2:12" ht="15" customHeight="1" x14ac:dyDescent="0.25">
      <c r="B7" s="451" t="s">
        <v>244</v>
      </c>
      <c r="C7" s="452"/>
      <c r="D7" s="452"/>
      <c r="E7" s="453"/>
      <c r="F7" s="443" t="s">
        <v>245</v>
      </c>
      <c r="G7" s="444"/>
      <c r="H7" s="444"/>
      <c r="I7" s="444"/>
      <c r="J7" s="445"/>
      <c r="K7" s="446" t="s">
        <v>247</v>
      </c>
      <c r="L7" s="446" t="s">
        <v>249</v>
      </c>
    </row>
    <row r="8" spans="2:12" x14ac:dyDescent="0.25">
      <c r="B8" s="454"/>
      <c r="C8" s="455"/>
      <c r="D8" s="455"/>
      <c r="E8" s="456"/>
      <c r="F8" s="443" t="s">
        <v>246</v>
      </c>
      <c r="G8" s="444"/>
      <c r="H8" s="444"/>
      <c r="I8" s="445"/>
      <c r="J8" s="148" t="s">
        <v>164</v>
      </c>
      <c r="K8" s="447"/>
      <c r="L8" s="447"/>
    </row>
    <row r="9" spans="2:12" ht="45" customHeight="1" x14ac:dyDescent="0.25">
      <c r="B9" s="457"/>
      <c r="C9" s="458"/>
      <c r="D9" s="458"/>
      <c r="E9" s="459"/>
      <c r="F9" s="149" t="s">
        <v>250</v>
      </c>
      <c r="G9" s="149" t="s">
        <v>251</v>
      </c>
      <c r="H9" s="149" t="s">
        <v>252</v>
      </c>
      <c r="I9" s="149" t="s">
        <v>253</v>
      </c>
      <c r="J9" s="150"/>
      <c r="K9" s="448"/>
      <c r="L9" s="448"/>
    </row>
    <row r="10" spans="2:12" x14ac:dyDescent="0.25">
      <c r="B10" s="257" t="s">
        <v>14</v>
      </c>
      <c r="C10" s="438" t="s">
        <v>248</v>
      </c>
      <c r="D10" s="438"/>
      <c r="E10" s="438"/>
      <c r="F10" s="438"/>
      <c r="G10" s="438"/>
      <c r="H10" s="438"/>
      <c r="I10" s="438"/>
      <c r="J10" s="438"/>
      <c r="K10" s="438"/>
      <c r="L10" s="460"/>
    </row>
    <row r="11" spans="2:12" ht="14.1" customHeight="1" x14ac:dyDescent="0.25">
      <c r="B11" s="95"/>
      <c r="C11" s="65" t="s">
        <v>26</v>
      </c>
      <c r="D11" s="363" t="s">
        <v>196</v>
      </c>
      <c r="E11" s="364"/>
      <c r="F11" s="151"/>
      <c r="G11" s="151"/>
      <c r="H11" s="151"/>
      <c r="I11" s="151"/>
      <c r="J11" s="151"/>
      <c r="K11" s="151"/>
      <c r="L11" s="152">
        <f>SUM(F11:K11)</f>
        <v>0</v>
      </c>
    </row>
    <row r="12" spans="2:12" ht="14.1" customHeight="1" x14ac:dyDescent="0.25">
      <c r="B12" s="95"/>
      <c r="C12" s="53" t="s">
        <v>30</v>
      </c>
      <c r="D12" s="449" t="s">
        <v>269</v>
      </c>
      <c r="E12" s="450"/>
      <c r="F12" s="151"/>
      <c r="G12" s="151"/>
      <c r="H12" s="151"/>
      <c r="I12" s="151"/>
      <c r="J12" s="151"/>
      <c r="K12" s="151"/>
      <c r="L12" s="152">
        <f t="shared" ref="L12:L16" si="0">SUM(F12:K12)</f>
        <v>0</v>
      </c>
    </row>
    <row r="13" spans="2:12" ht="14.1" customHeight="1" x14ac:dyDescent="0.25">
      <c r="B13" s="95"/>
      <c r="C13" s="53" t="s">
        <v>31</v>
      </c>
      <c r="D13" s="357" t="s">
        <v>198</v>
      </c>
      <c r="E13" s="358"/>
      <c r="F13" s="151"/>
      <c r="G13" s="151"/>
      <c r="H13" s="151"/>
      <c r="I13" s="151"/>
      <c r="J13" s="151"/>
      <c r="K13" s="151"/>
      <c r="L13" s="152">
        <f t="shared" si="0"/>
        <v>0</v>
      </c>
    </row>
    <row r="14" spans="2:12" ht="14.1" customHeight="1" x14ac:dyDescent="0.25">
      <c r="B14" s="95"/>
      <c r="C14" s="53" t="s">
        <v>32</v>
      </c>
      <c r="D14" s="357" t="s">
        <v>10</v>
      </c>
      <c r="E14" s="358"/>
      <c r="F14" s="151"/>
      <c r="G14" s="151"/>
      <c r="H14" s="151"/>
      <c r="I14" s="151"/>
      <c r="J14" s="151"/>
      <c r="K14" s="151"/>
      <c r="L14" s="152">
        <f t="shared" si="0"/>
        <v>0</v>
      </c>
    </row>
    <row r="15" spans="2:12" ht="14.1" customHeight="1" x14ac:dyDescent="0.25">
      <c r="B15" s="95"/>
      <c r="C15" s="53" t="s">
        <v>33</v>
      </c>
      <c r="D15" s="357" t="s">
        <v>199</v>
      </c>
      <c r="E15" s="358"/>
      <c r="F15" s="151"/>
      <c r="G15" s="151"/>
      <c r="H15" s="151"/>
      <c r="I15" s="151"/>
      <c r="J15" s="151"/>
      <c r="K15" s="151"/>
      <c r="L15" s="152">
        <f t="shared" si="0"/>
        <v>0</v>
      </c>
    </row>
    <row r="16" spans="2:12" ht="14.1" customHeight="1" x14ac:dyDescent="0.25">
      <c r="B16" s="95"/>
      <c r="C16" s="63" t="s">
        <v>35</v>
      </c>
      <c r="D16" s="64" t="s">
        <v>98</v>
      </c>
      <c r="E16" s="153"/>
      <c r="F16" s="154"/>
      <c r="G16" s="154"/>
      <c r="H16" s="154"/>
      <c r="I16" s="154"/>
      <c r="J16" s="154"/>
      <c r="K16" s="154"/>
      <c r="L16" s="152">
        <f t="shared" si="0"/>
        <v>0</v>
      </c>
    </row>
    <row r="17" spans="2:12" x14ac:dyDescent="0.25">
      <c r="B17" s="257" t="s">
        <v>15</v>
      </c>
      <c r="C17" s="438" t="s">
        <v>201</v>
      </c>
      <c r="D17" s="438"/>
      <c r="E17" s="438"/>
      <c r="F17" s="260"/>
      <c r="G17" s="260"/>
      <c r="H17" s="260"/>
      <c r="I17" s="260"/>
      <c r="J17" s="260"/>
      <c r="K17" s="260"/>
      <c r="L17" s="261"/>
    </row>
    <row r="18" spans="2:12" ht="14.1" customHeight="1" x14ac:dyDescent="0.25">
      <c r="B18" s="95"/>
      <c r="C18" s="65" t="s">
        <v>26</v>
      </c>
      <c r="D18" s="363" t="s">
        <v>270</v>
      </c>
      <c r="E18" s="364"/>
      <c r="F18" s="155"/>
      <c r="G18" s="155"/>
      <c r="H18" s="155"/>
      <c r="I18" s="155"/>
      <c r="J18" s="155"/>
      <c r="K18" s="155"/>
      <c r="L18" s="156">
        <f>SUM(F18:K18)</f>
        <v>0</v>
      </c>
    </row>
    <row r="19" spans="2:12" ht="14.1" customHeight="1" x14ac:dyDescent="0.25">
      <c r="B19" s="95"/>
      <c r="C19" s="53" t="s">
        <v>30</v>
      </c>
      <c r="D19" s="357" t="s">
        <v>271</v>
      </c>
      <c r="E19" s="358"/>
      <c r="F19" s="151"/>
      <c r="G19" s="151"/>
      <c r="H19" s="151"/>
      <c r="I19" s="151"/>
      <c r="J19" s="151"/>
      <c r="K19" s="151"/>
      <c r="L19" s="156">
        <f>SUM(F19:K19)</f>
        <v>0</v>
      </c>
    </row>
    <row r="20" spans="2:12" ht="14.1" customHeight="1" x14ac:dyDescent="0.25">
      <c r="B20" s="95"/>
      <c r="C20" s="53" t="s">
        <v>31</v>
      </c>
      <c r="D20" s="357" t="s">
        <v>205</v>
      </c>
      <c r="E20" s="358"/>
      <c r="F20" s="151"/>
      <c r="G20" s="151"/>
      <c r="H20" s="151"/>
      <c r="I20" s="151"/>
      <c r="J20" s="151"/>
      <c r="K20" s="151"/>
      <c r="L20" s="156">
        <f t="shared" ref="L20:L21" si="1">SUM(F20:K20)</f>
        <v>0</v>
      </c>
    </row>
    <row r="21" spans="2:12" ht="14.1" customHeight="1" x14ac:dyDescent="0.25">
      <c r="B21" s="95"/>
      <c r="C21" s="63" t="s">
        <v>32</v>
      </c>
      <c r="D21" s="64" t="s">
        <v>98</v>
      </c>
      <c r="E21" s="153"/>
      <c r="F21" s="154"/>
      <c r="G21" s="154"/>
      <c r="H21" s="154"/>
      <c r="I21" s="154"/>
      <c r="J21" s="154"/>
      <c r="K21" s="154"/>
      <c r="L21" s="156">
        <f t="shared" si="1"/>
        <v>0</v>
      </c>
    </row>
    <row r="22" spans="2:12" x14ac:dyDescent="0.25">
      <c r="B22" s="257" t="s">
        <v>16</v>
      </c>
      <c r="C22" s="438" t="s">
        <v>206</v>
      </c>
      <c r="D22" s="438"/>
      <c r="E22" s="438"/>
      <c r="F22" s="260"/>
      <c r="G22" s="260"/>
      <c r="H22" s="260"/>
      <c r="I22" s="260"/>
      <c r="J22" s="260"/>
      <c r="K22" s="260"/>
      <c r="L22" s="261"/>
    </row>
    <row r="23" spans="2:12" ht="14.1" customHeight="1" x14ac:dyDescent="0.25">
      <c r="B23" s="95"/>
      <c r="C23" s="65" t="s">
        <v>26</v>
      </c>
      <c r="D23" s="363" t="s">
        <v>272</v>
      </c>
      <c r="E23" s="364"/>
      <c r="F23" s="151"/>
      <c r="G23" s="151"/>
      <c r="H23" s="151"/>
      <c r="I23" s="151"/>
      <c r="J23" s="151"/>
      <c r="K23" s="151"/>
      <c r="L23" s="152">
        <f>SUM(F23:K23)</f>
        <v>0</v>
      </c>
    </row>
    <row r="24" spans="2:12" ht="14.1" customHeight="1" x14ac:dyDescent="0.25">
      <c r="B24" s="95"/>
      <c r="C24" s="53" t="s">
        <v>30</v>
      </c>
      <c r="D24" s="357" t="s">
        <v>216</v>
      </c>
      <c r="E24" s="358"/>
      <c r="F24" s="151"/>
      <c r="G24" s="151"/>
      <c r="H24" s="151"/>
      <c r="I24" s="151"/>
      <c r="J24" s="151"/>
      <c r="K24" s="151"/>
      <c r="L24" s="152">
        <f t="shared" ref="L24:L30" si="2">SUM(F24:K24)</f>
        <v>0</v>
      </c>
    </row>
    <row r="25" spans="2:12" ht="14.1" customHeight="1" x14ac:dyDescent="0.25">
      <c r="B25" s="95"/>
      <c r="C25" s="53" t="s">
        <v>31</v>
      </c>
      <c r="D25" s="357" t="s">
        <v>215</v>
      </c>
      <c r="E25" s="358"/>
      <c r="F25" s="151"/>
      <c r="G25" s="151"/>
      <c r="H25" s="151"/>
      <c r="I25" s="151"/>
      <c r="J25" s="151"/>
      <c r="K25" s="151"/>
      <c r="L25" s="152">
        <f t="shared" si="2"/>
        <v>0</v>
      </c>
    </row>
    <row r="26" spans="2:12" ht="14.1" customHeight="1" x14ac:dyDescent="0.25">
      <c r="B26" s="95"/>
      <c r="C26" s="53" t="s">
        <v>32</v>
      </c>
      <c r="D26" s="357" t="s">
        <v>273</v>
      </c>
      <c r="E26" s="358"/>
      <c r="F26" s="151"/>
      <c r="G26" s="151"/>
      <c r="H26" s="151"/>
      <c r="I26" s="151"/>
      <c r="J26" s="151"/>
      <c r="K26" s="151"/>
      <c r="L26" s="152">
        <f t="shared" si="2"/>
        <v>0</v>
      </c>
    </row>
    <row r="27" spans="2:12" ht="14.1" customHeight="1" x14ac:dyDescent="0.25">
      <c r="B27" s="95"/>
      <c r="C27" s="53" t="s">
        <v>33</v>
      </c>
      <c r="D27" s="357" t="s">
        <v>274</v>
      </c>
      <c r="E27" s="358"/>
      <c r="F27" s="151"/>
      <c r="G27" s="151"/>
      <c r="H27" s="151"/>
      <c r="I27" s="151"/>
      <c r="J27" s="151"/>
      <c r="K27" s="151"/>
      <c r="L27" s="152">
        <f t="shared" si="2"/>
        <v>0</v>
      </c>
    </row>
    <row r="28" spans="2:12" ht="14.1" customHeight="1" x14ac:dyDescent="0.25">
      <c r="B28" s="95"/>
      <c r="C28" s="53" t="s">
        <v>35</v>
      </c>
      <c r="D28" s="402" t="s">
        <v>218</v>
      </c>
      <c r="E28" s="403"/>
      <c r="F28" s="151"/>
      <c r="G28" s="151"/>
      <c r="H28" s="151"/>
      <c r="I28" s="151"/>
      <c r="J28" s="151"/>
      <c r="K28" s="151"/>
      <c r="L28" s="152">
        <f t="shared" si="2"/>
        <v>0</v>
      </c>
    </row>
    <row r="29" spans="2:12" ht="14.1" customHeight="1" x14ac:dyDescent="0.25">
      <c r="B29" s="95"/>
      <c r="C29" s="63" t="s">
        <v>40</v>
      </c>
      <c r="D29" s="402" t="s">
        <v>423</v>
      </c>
      <c r="E29" s="403"/>
      <c r="F29" s="151"/>
      <c r="G29" s="151"/>
      <c r="H29" s="151"/>
      <c r="I29" s="151"/>
      <c r="J29" s="151"/>
      <c r="K29" s="151"/>
      <c r="L29" s="152">
        <f t="shared" si="2"/>
        <v>0</v>
      </c>
    </row>
    <row r="30" spans="2:12" ht="14.1" customHeight="1" x14ac:dyDescent="0.25">
      <c r="B30" s="95"/>
      <c r="C30" s="63" t="s">
        <v>422</v>
      </c>
      <c r="D30" s="64" t="s">
        <v>98</v>
      </c>
      <c r="E30" s="153"/>
      <c r="F30" s="151"/>
      <c r="G30" s="151"/>
      <c r="H30" s="151"/>
      <c r="I30" s="151"/>
      <c r="J30" s="151"/>
      <c r="K30" s="151"/>
      <c r="L30" s="152">
        <f t="shared" si="2"/>
        <v>0</v>
      </c>
    </row>
    <row r="31" spans="2:12" x14ac:dyDescent="0.25">
      <c r="B31" s="257" t="s">
        <v>17</v>
      </c>
      <c r="C31" s="441" t="s">
        <v>261</v>
      </c>
      <c r="D31" s="441"/>
      <c r="E31" s="441"/>
      <c r="F31" s="260"/>
      <c r="G31" s="260"/>
      <c r="H31" s="260"/>
      <c r="I31" s="260"/>
      <c r="J31" s="260"/>
      <c r="K31" s="260"/>
      <c r="L31" s="262"/>
    </row>
    <row r="32" spans="2:12" ht="14.1" customHeight="1" x14ac:dyDescent="0.25">
      <c r="B32" s="95"/>
      <c r="C32" s="53" t="s">
        <v>26</v>
      </c>
      <c r="D32" s="357" t="s">
        <v>212</v>
      </c>
      <c r="E32" s="358"/>
      <c r="F32" s="157"/>
      <c r="G32" s="158"/>
      <c r="H32" s="158"/>
      <c r="I32" s="158"/>
      <c r="J32" s="158"/>
      <c r="K32" s="158"/>
      <c r="L32" s="152">
        <f>SUM(F32:K32)</f>
        <v>0</v>
      </c>
    </row>
    <row r="33" spans="2:12" ht="14.1" customHeight="1" x14ac:dyDescent="0.25">
      <c r="B33" s="95"/>
      <c r="C33" s="53" t="s">
        <v>30</v>
      </c>
      <c r="D33" s="357" t="s">
        <v>275</v>
      </c>
      <c r="E33" s="358"/>
      <c r="F33" s="157"/>
      <c r="G33" s="158"/>
      <c r="H33" s="158"/>
      <c r="I33" s="158"/>
      <c r="J33" s="158"/>
      <c r="K33" s="158"/>
      <c r="L33" s="152">
        <f t="shared" ref="L33:L36" si="3">SUM(F33:K33)</f>
        <v>0</v>
      </c>
    </row>
    <row r="34" spans="2:12" ht="14.1" customHeight="1" x14ac:dyDescent="0.25">
      <c r="B34" s="95"/>
      <c r="C34" s="53" t="s">
        <v>31</v>
      </c>
      <c r="D34" s="357" t="s">
        <v>254</v>
      </c>
      <c r="E34" s="358"/>
      <c r="F34" s="157"/>
      <c r="G34" s="158"/>
      <c r="H34" s="158"/>
      <c r="I34" s="158"/>
      <c r="J34" s="158"/>
      <c r="K34" s="158"/>
      <c r="L34" s="152">
        <f t="shared" si="3"/>
        <v>0</v>
      </c>
    </row>
    <row r="35" spans="2:12" ht="14.1" customHeight="1" x14ac:dyDescent="0.25">
      <c r="B35" s="95"/>
      <c r="C35" s="53" t="s">
        <v>32</v>
      </c>
      <c r="D35" s="357" t="s">
        <v>256</v>
      </c>
      <c r="E35" s="358"/>
      <c r="F35" s="157"/>
      <c r="G35" s="158"/>
      <c r="H35" s="158"/>
      <c r="I35" s="158"/>
      <c r="J35" s="158"/>
      <c r="K35" s="158"/>
      <c r="L35" s="152">
        <f t="shared" si="3"/>
        <v>0</v>
      </c>
    </row>
    <row r="36" spans="2:12" ht="14.1" customHeight="1" x14ac:dyDescent="0.25">
      <c r="B36" s="95"/>
      <c r="C36" s="53" t="s">
        <v>33</v>
      </c>
      <c r="D36" s="54" t="s">
        <v>98</v>
      </c>
      <c r="E36" s="159"/>
      <c r="F36" s="160"/>
      <c r="G36" s="160"/>
      <c r="H36" s="160"/>
      <c r="I36" s="160"/>
      <c r="J36" s="160"/>
      <c r="K36" s="160"/>
      <c r="L36" s="152">
        <f t="shared" si="3"/>
        <v>0</v>
      </c>
    </row>
    <row r="37" spans="2:12" x14ac:dyDescent="0.25">
      <c r="B37" s="257" t="s">
        <v>59</v>
      </c>
      <c r="C37" s="442" t="s">
        <v>220</v>
      </c>
      <c r="D37" s="442"/>
      <c r="E37" s="441"/>
      <c r="F37" s="263"/>
      <c r="G37" s="263"/>
      <c r="H37" s="263"/>
      <c r="I37" s="263"/>
      <c r="J37" s="263"/>
      <c r="K37" s="263"/>
      <c r="L37" s="264"/>
    </row>
    <row r="38" spans="2:12" ht="14.1" customHeight="1" x14ac:dyDescent="0.25">
      <c r="B38" s="95"/>
      <c r="C38" s="53" t="s">
        <v>26</v>
      </c>
      <c r="D38" s="357" t="s">
        <v>221</v>
      </c>
      <c r="E38" s="358"/>
      <c r="F38" s="161"/>
      <c r="G38" s="161"/>
      <c r="H38" s="161"/>
      <c r="I38" s="161"/>
      <c r="J38" s="161"/>
      <c r="K38" s="161"/>
      <c r="L38" s="156">
        <f>SUM(F38:K38)</f>
        <v>0</v>
      </c>
    </row>
    <row r="39" spans="2:12" ht="14.1" customHeight="1" x14ac:dyDescent="0.25">
      <c r="B39" s="95"/>
      <c r="C39" s="53" t="s">
        <v>30</v>
      </c>
      <c r="D39" s="357" t="s">
        <v>349</v>
      </c>
      <c r="E39" s="358"/>
      <c r="F39" s="158"/>
      <c r="G39" s="158"/>
      <c r="H39" s="158"/>
      <c r="I39" s="158"/>
      <c r="J39" s="158"/>
      <c r="K39" s="158"/>
      <c r="L39" s="156">
        <f t="shared" ref="L39:L45" si="4">SUM(F39:K39)</f>
        <v>0</v>
      </c>
    </row>
    <row r="40" spans="2:12" ht="14.1" customHeight="1" x14ac:dyDescent="0.25">
      <c r="B40" s="95"/>
      <c r="C40" s="53" t="s">
        <v>31</v>
      </c>
      <c r="D40" s="357" t="s">
        <v>350</v>
      </c>
      <c r="E40" s="358"/>
      <c r="F40" s="158"/>
      <c r="G40" s="158"/>
      <c r="H40" s="158"/>
      <c r="I40" s="158"/>
      <c r="J40" s="158"/>
      <c r="K40" s="158"/>
      <c r="L40" s="156">
        <f t="shared" si="4"/>
        <v>0</v>
      </c>
    </row>
    <row r="41" spans="2:12" ht="14.1" customHeight="1" x14ac:dyDescent="0.25">
      <c r="B41" s="95"/>
      <c r="C41" s="53" t="s">
        <v>32</v>
      </c>
      <c r="D41" s="357" t="s">
        <v>351</v>
      </c>
      <c r="E41" s="358"/>
      <c r="F41" s="158"/>
      <c r="G41" s="158"/>
      <c r="H41" s="158"/>
      <c r="I41" s="158"/>
      <c r="J41" s="158"/>
      <c r="K41" s="158"/>
      <c r="L41" s="156">
        <f t="shared" si="4"/>
        <v>0</v>
      </c>
    </row>
    <row r="42" spans="2:12" ht="14.1" customHeight="1" x14ac:dyDescent="0.25">
      <c r="B42" s="95"/>
      <c r="C42" s="53" t="s">
        <v>33</v>
      </c>
      <c r="D42" s="357" t="s">
        <v>222</v>
      </c>
      <c r="E42" s="358"/>
      <c r="F42" s="158"/>
      <c r="G42" s="158"/>
      <c r="H42" s="158"/>
      <c r="I42" s="158"/>
      <c r="J42" s="158"/>
      <c r="K42" s="158"/>
      <c r="L42" s="156">
        <f t="shared" si="4"/>
        <v>0</v>
      </c>
    </row>
    <row r="43" spans="2:12" ht="14.1" customHeight="1" x14ac:dyDescent="0.25">
      <c r="B43" s="95"/>
      <c r="C43" s="53" t="s">
        <v>35</v>
      </c>
      <c r="D43" s="357" t="s">
        <v>223</v>
      </c>
      <c r="E43" s="358"/>
      <c r="F43" s="158"/>
      <c r="G43" s="158"/>
      <c r="H43" s="158"/>
      <c r="I43" s="158"/>
      <c r="J43" s="158"/>
      <c r="K43" s="158"/>
      <c r="L43" s="156">
        <f t="shared" si="4"/>
        <v>0</v>
      </c>
    </row>
    <row r="44" spans="2:12" ht="14.1" customHeight="1" x14ac:dyDescent="0.25">
      <c r="B44" s="95"/>
      <c r="C44" s="53" t="s">
        <v>40</v>
      </c>
      <c r="D44" s="357" t="s">
        <v>224</v>
      </c>
      <c r="E44" s="358"/>
      <c r="F44" s="158"/>
      <c r="G44" s="158"/>
      <c r="H44" s="158"/>
      <c r="I44" s="158"/>
      <c r="J44" s="158"/>
      <c r="K44" s="158"/>
      <c r="L44" s="156">
        <f t="shared" si="4"/>
        <v>0</v>
      </c>
    </row>
    <row r="45" spans="2:12" ht="14.1" customHeight="1" x14ac:dyDescent="0.25">
      <c r="B45" s="95"/>
      <c r="C45" s="65" t="s">
        <v>41</v>
      </c>
      <c r="D45" s="70" t="s">
        <v>98</v>
      </c>
      <c r="E45" s="162"/>
      <c r="F45" s="160"/>
      <c r="G45" s="160"/>
      <c r="H45" s="160"/>
      <c r="I45" s="160"/>
      <c r="J45" s="160"/>
      <c r="K45" s="160"/>
      <c r="L45" s="156">
        <f t="shared" si="4"/>
        <v>0</v>
      </c>
    </row>
    <row r="46" spans="2:12" x14ac:dyDescent="0.25">
      <c r="B46" s="257" t="s">
        <v>69</v>
      </c>
      <c r="C46" s="441" t="s">
        <v>226</v>
      </c>
      <c r="D46" s="441"/>
      <c r="E46" s="441"/>
      <c r="F46" s="260"/>
      <c r="G46" s="260"/>
      <c r="H46" s="260"/>
      <c r="I46" s="260"/>
      <c r="J46" s="260"/>
      <c r="K46" s="260"/>
      <c r="L46" s="265"/>
    </row>
    <row r="47" spans="2:12" ht="14.1" customHeight="1" x14ac:dyDescent="0.25">
      <c r="B47" s="95"/>
      <c r="C47" s="53" t="s">
        <v>26</v>
      </c>
      <c r="D47" s="357" t="s">
        <v>228</v>
      </c>
      <c r="E47" s="358"/>
      <c r="F47" s="161"/>
      <c r="G47" s="161"/>
      <c r="H47" s="161"/>
      <c r="I47" s="161"/>
      <c r="J47" s="161"/>
      <c r="K47" s="161"/>
      <c r="L47" s="156">
        <f>SUM(F47:K47)</f>
        <v>0</v>
      </c>
    </row>
    <row r="48" spans="2:12" ht="14.1" customHeight="1" x14ac:dyDescent="0.25">
      <c r="B48" s="95"/>
      <c r="C48" s="53" t="s">
        <v>30</v>
      </c>
      <c r="D48" s="357" t="s">
        <v>227</v>
      </c>
      <c r="E48" s="358"/>
      <c r="F48" s="158"/>
      <c r="G48" s="158"/>
      <c r="H48" s="158"/>
      <c r="I48" s="158"/>
      <c r="J48" s="158"/>
      <c r="K48" s="158"/>
      <c r="L48" s="156">
        <f>SUM(F48:K48)</f>
        <v>0</v>
      </c>
    </row>
    <row r="49" spans="2:12" ht="14.1" customHeight="1" x14ac:dyDescent="0.25">
      <c r="B49" s="95"/>
      <c r="C49" s="53" t="s">
        <v>31</v>
      </c>
      <c r="D49" s="357" t="s">
        <v>229</v>
      </c>
      <c r="E49" s="358"/>
      <c r="F49" s="158"/>
      <c r="G49" s="158"/>
      <c r="H49" s="158"/>
      <c r="I49" s="158"/>
      <c r="J49" s="158"/>
      <c r="K49" s="158"/>
      <c r="L49" s="156">
        <f t="shared" ref="L49" si="5">SUM(F49:K49)</f>
        <v>0</v>
      </c>
    </row>
    <row r="50" spans="2:12" ht="14.1" customHeight="1" x14ac:dyDescent="0.25">
      <c r="B50" s="95"/>
      <c r="C50" s="65" t="s">
        <v>32</v>
      </c>
      <c r="D50" s="70" t="s">
        <v>98</v>
      </c>
      <c r="E50" s="163"/>
      <c r="F50" s="154"/>
      <c r="G50" s="154"/>
      <c r="H50" s="154"/>
      <c r="I50" s="154"/>
      <c r="J50" s="154"/>
      <c r="K50" s="154"/>
      <c r="L50" s="156">
        <f>SUM(F50:K50)</f>
        <v>0</v>
      </c>
    </row>
    <row r="51" spans="2:12" x14ac:dyDescent="0.25">
      <c r="B51" s="257" t="s">
        <v>106</v>
      </c>
      <c r="C51" s="441" t="s">
        <v>255</v>
      </c>
      <c r="D51" s="441"/>
      <c r="E51" s="441"/>
      <c r="F51" s="266"/>
      <c r="G51" s="266"/>
      <c r="H51" s="266"/>
      <c r="I51" s="266"/>
      <c r="J51" s="266"/>
      <c r="K51" s="266"/>
      <c r="L51" s="264"/>
    </row>
    <row r="52" spans="2:12" ht="14.1" customHeight="1" x14ac:dyDescent="0.25">
      <c r="B52" s="95"/>
      <c r="C52" s="53" t="s">
        <v>26</v>
      </c>
      <c r="D52" s="357" t="s">
        <v>209</v>
      </c>
      <c r="E52" s="358"/>
      <c r="F52" s="161"/>
      <c r="G52" s="161"/>
      <c r="H52" s="161"/>
      <c r="I52" s="161"/>
      <c r="J52" s="161"/>
      <c r="K52" s="161"/>
      <c r="L52" s="152">
        <f t="shared" ref="L52:L58" si="6">SUM(F52:K52)</f>
        <v>0</v>
      </c>
    </row>
    <row r="53" spans="2:12" ht="14.1" customHeight="1" x14ac:dyDescent="0.25">
      <c r="B53" s="95"/>
      <c r="C53" s="53" t="s">
        <v>30</v>
      </c>
      <c r="D53" s="357" t="s">
        <v>208</v>
      </c>
      <c r="E53" s="358"/>
      <c r="F53" s="161"/>
      <c r="G53" s="161"/>
      <c r="H53" s="161"/>
      <c r="I53" s="161"/>
      <c r="J53" s="161"/>
      <c r="K53" s="161"/>
      <c r="L53" s="152">
        <f t="shared" si="6"/>
        <v>0</v>
      </c>
    </row>
    <row r="54" spans="2:12" ht="14.1" customHeight="1" x14ac:dyDescent="0.25">
      <c r="B54" s="95"/>
      <c r="C54" s="53" t="s">
        <v>31</v>
      </c>
      <c r="D54" s="357" t="s">
        <v>210</v>
      </c>
      <c r="E54" s="358"/>
      <c r="F54" s="161"/>
      <c r="G54" s="161"/>
      <c r="H54" s="161"/>
      <c r="I54" s="161"/>
      <c r="J54" s="161"/>
      <c r="K54" s="161"/>
      <c r="L54" s="152">
        <f t="shared" si="6"/>
        <v>0</v>
      </c>
    </row>
    <row r="55" spans="2:12" ht="14.1" customHeight="1" x14ac:dyDescent="0.25">
      <c r="B55" s="95"/>
      <c r="C55" s="53" t="s">
        <v>32</v>
      </c>
      <c r="D55" s="357" t="s">
        <v>219</v>
      </c>
      <c r="E55" s="358"/>
      <c r="F55" s="161"/>
      <c r="G55" s="161"/>
      <c r="H55" s="161"/>
      <c r="I55" s="161"/>
      <c r="J55" s="161"/>
      <c r="K55" s="161"/>
      <c r="L55" s="152">
        <f t="shared" si="6"/>
        <v>0</v>
      </c>
    </row>
    <row r="56" spans="2:12" ht="14.1" customHeight="1" x14ac:dyDescent="0.25">
      <c r="B56" s="95"/>
      <c r="C56" s="53" t="s">
        <v>33</v>
      </c>
      <c r="D56" s="357" t="s">
        <v>257</v>
      </c>
      <c r="E56" s="358"/>
      <c r="F56" s="164"/>
      <c r="G56" s="164"/>
      <c r="H56" s="164"/>
      <c r="I56" s="164"/>
      <c r="J56" s="164"/>
      <c r="K56" s="161"/>
      <c r="L56" s="152">
        <f t="shared" si="6"/>
        <v>0</v>
      </c>
    </row>
    <row r="57" spans="2:12" ht="14.1" customHeight="1" x14ac:dyDescent="0.25">
      <c r="B57" s="95"/>
      <c r="C57" s="165" t="s">
        <v>35</v>
      </c>
      <c r="D57" s="363" t="s">
        <v>258</v>
      </c>
      <c r="E57" s="364"/>
      <c r="F57" s="166"/>
      <c r="G57" s="158"/>
      <c r="H57" s="166"/>
      <c r="I57" s="166"/>
      <c r="J57" s="166"/>
      <c r="K57" s="158"/>
      <c r="L57" s="152">
        <f t="shared" si="6"/>
        <v>0</v>
      </c>
    </row>
    <row r="58" spans="2:12" ht="14.1" customHeight="1" x14ac:dyDescent="0.25">
      <c r="B58" s="95"/>
      <c r="C58" s="63" t="s">
        <v>40</v>
      </c>
      <c r="D58" s="357" t="s">
        <v>259</v>
      </c>
      <c r="E58" s="358"/>
      <c r="F58" s="166"/>
      <c r="G58" s="158"/>
      <c r="H58" s="166"/>
      <c r="I58" s="166"/>
      <c r="J58" s="166"/>
      <c r="K58" s="158"/>
      <c r="L58" s="152">
        <f t="shared" si="6"/>
        <v>0</v>
      </c>
    </row>
    <row r="59" spans="2:12" ht="14.1" customHeight="1" x14ac:dyDescent="0.25">
      <c r="B59" s="95"/>
      <c r="C59" s="63" t="s">
        <v>41</v>
      </c>
      <c r="D59" s="357" t="s">
        <v>260</v>
      </c>
      <c r="E59" s="358"/>
      <c r="F59" s="158"/>
      <c r="G59" s="166"/>
      <c r="H59" s="158"/>
      <c r="I59" s="166"/>
      <c r="J59" s="166"/>
      <c r="K59" s="158"/>
      <c r="L59" s="152">
        <f>SUM(F59:K59)</f>
        <v>0</v>
      </c>
    </row>
    <row r="60" spans="2:12" ht="14.1" customHeight="1" x14ac:dyDescent="0.25">
      <c r="B60" s="95"/>
      <c r="C60" s="63" t="s">
        <v>47</v>
      </c>
      <c r="D60" s="64" t="s">
        <v>98</v>
      </c>
      <c r="E60" s="129"/>
      <c r="F60" s="160"/>
      <c r="G60" s="160"/>
      <c r="H60" s="160"/>
      <c r="I60" s="160"/>
      <c r="J60" s="160"/>
      <c r="K60" s="160"/>
      <c r="L60" s="152">
        <f>SUM(F60:K60)</f>
        <v>0</v>
      </c>
    </row>
    <row r="61" spans="2:12" x14ac:dyDescent="0.25">
      <c r="B61" s="257" t="s">
        <v>233</v>
      </c>
      <c r="C61" s="438" t="s">
        <v>278</v>
      </c>
      <c r="D61" s="438"/>
      <c r="E61" s="438"/>
      <c r="F61" s="258"/>
      <c r="G61" s="258"/>
      <c r="H61" s="258"/>
      <c r="I61" s="258"/>
      <c r="J61" s="258"/>
      <c r="K61" s="258"/>
      <c r="L61" s="259"/>
    </row>
    <row r="62" spans="2:12" ht="14.1" customHeight="1" x14ac:dyDescent="0.25">
      <c r="B62" s="95"/>
      <c r="C62" s="53" t="s">
        <v>26</v>
      </c>
      <c r="D62" s="357" t="s">
        <v>399</v>
      </c>
      <c r="E62" s="358"/>
      <c r="F62" s="158"/>
      <c r="G62" s="166"/>
      <c r="H62" s="158"/>
      <c r="I62" s="166"/>
      <c r="J62" s="158"/>
      <c r="K62" s="158"/>
      <c r="L62" s="256">
        <f>SUM(F62:K62)</f>
        <v>0</v>
      </c>
    </row>
    <row r="63" spans="2:12" ht="15" customHeight="1" x14ac:dyDescent="0.25">
      <c r="B63" s="257" t="s">
        <v>234</v>
      </c>
      <c r="C63" s="438" t="s">
        <v>232</v>
      </c>
      <c r="D63" s="438"/>
      <c r="E63" s="438"/>
      <c r="F63" s="263"/>
      <c r="G63" s="263"/>
      <c r="H63" s="263"/>
      <c r="I63" s="263"/>
      <c r="J63" s="263"/>
      <c r="K63" s="267"/>
      <c r="L63" s="268"/>
    </row>
    <row r="64" spans="2:12" ht="14.1" customHeight="1" thickBot="1" x14ac:dyDescent="0.3">
      <c r="B64" s="95"/>
      <c r="C64" s="63" t="s">
        <v>26</v>
      </c>
      <c r="D64" s="431" t="s">
        <v>68</v>
      </c>
      <c r="E64" s="432"/>
      <c r="F64" s="167"/>
      <c r="G64" s="167"/>
      <c r="H64" s="167"/>
      <c r="I64" s="167"/>
      <c r="J64" s="167"/>
      <c r="K64" s="167"/>
      <c r="L64" s="168">
        <f>SUM(F64:K64)</f>
        <v>0</v>
      </c>
    </row>
    <row r="65" spans="2:12" ht="30" customHeight="1" thickBot="1" x14ac:dyDescent="0.3">
      <c r="B65" s="169" t="s">
        <v>235</v>
      </c>
      <c r="C65" s="439" t="s">
        <v>400</v>
      </c>
      <c r="D65" s="439"/>
      <c r="E65" s="440"/>
      <c r="F65" s="170">
        <f>SUM(F11:F64)</f>
        <v>0</v>
      </c>
      <c r="G65" s="170">
        <f t="shared" ref="G65:I65" si="7">SUM(G11:G64)</f>
        <v>0</v>
      </c>
      <c r="H65" s="170">
        <f t="shared" si="7"/>
        <v>0</v>
      </c>
      <c r="I65" s="170">
        <f t="shared" si="7"/>
        <v>0</v>
      </c>
      <c r="J65" s="171">
        <f>SUM(J11:J64)</f>
        <v>0</v>
      </c>
      <c r="K65" s="171">
        <f>SUM(K11:K64)</f>
        <v>0</v>
      </c>
      <c r="L65" s="172">
        <f>SUM(L11:L64)</f>
        <v>0</v>
      </c>
    </row>
    <row r="66" spans="2:12" ht="15" customHeight="1" x14ac:dyDescent="0.25">
      <c r="B66" s="173" t="s">
        <v>401</v>
      </c>
      <c r="C66" s="435" t="s">
        <v>398</v>
      </c>
      <c r="D66" s="435"/>
      <c r="E66" s="435"/>
      <c r="F66" s="174">
        <f>SUM(F11:F62)</f>
        <v>0</v>
      </c>
      <c r="G66" s="175"/>
      <c r="H66" s="175"/>
      <c r="I66" s="175"/>
      <c r="J66" s="175"/>
      <c r="K66" s="175"/>
      <c r="L66" s="175"/>
    </row>
    <row r="67" spans="2:12" x14ac:dyDescent="0.25">
      <c r="B67" s="49"/>
      <c r="C67" s="436" t="s">
        <v>276</v>
      </c>
      <c r="D67" s="437"/>
      <c r="E67" s="437"/>
      <c r="F67" s="269" t="str">
        <f>IF(F65=0," ",F64/F66)</f>
        <v xml:space="preserve"> </v>
      </c>
      <c r="G67" s="49"/>
      <c r="I67" s="98"/>
      <c r="J67" s="433" t="s">
        <v>63</v>
      </c>
      <c r="K67" s="434"/>
      <c r="L67" s="270">
        <f>L65-L64-(SUM(F62:K62))</f>
        <v>0</v>
      </c>
    </row>
    <row r="68" spans="2:12" x14ac:dyDescent="0.25">
      <c r="B68" s="35"/>
      <c r="C68" s="36"/>
    </row>
    <row r="70" spans="2:12" x14ac:dyDescent="0.25">
      <c r="B70" s="35"/>
      <c r="C70" s="36"/>
    </row>
    <row r="71" spans="2:12" x14ac:dyDescent="0.25">
      <c r="B71" s="35"/>
      <c r="C71" s="36"/>
    </row>
  </sheetData>
  <sheetProtection algorithmName="SHA-512" hashValue="R2xchbMs1d+oMqlACMkPznkA1dtRLM2kmh4O/1L3Ttbj36hqfCvkTVnO2fG7e3FMJZieppjwinCJOxTPQLct9g==" saltValue="kAXhdaAtoJBzRJHlle1U5g==" spinCount="100000" sheet="1" objects="1" scenarios="1"/>
  <protectedRanges>
    <protectedRange sqref="J9 F11:K16 F18:K21 F23:K30 F32:K36 F38:K45 F47:K50 F52:K55 K56:K60 E60:J60 F59 G57:G58 H59 F62 H62 J62:K62 F64:K64 E16 E21 E30 E36 E45 E50" name="EditableFields"/>
  </protectedRanges>
  <mergeCells count="63">
    <mergeCell ref="B7:E9"/>
    <mergeCell ref="C17:E17"/>
    <mergeCell ref="C61:E61"/>
    <mergeCell ref="C10:L10"/>
    <mergeCell ref="D18:E18"/>
    <mergeCell ref="D19:E19"/>
    <mergeCell ref="D20:E20"/>
    <mergeCell ref="D54:E54"/>
    <mergeCell ref="D53:E53"/>
    <mergeCell ref="D47:E47"/>
    <mergeCell ref="C46:E46"/>
    <mergeCell ref="D44:E44"/>
    <mergeCell ref="D40:E40"/>
    <mergeCell ref="D39:E39"/>
    <mergeCell ref="D52:E52"/>
    <mergeCell ref="D42:E42"/>
    <mergeCell ref="D24:E24"/>
    <mergeCell ref="D25:E25"/>
    <mergeCell ref="D26:E26"/>
    <mergeCell ref="D27:E27"/>
    <mergeCell ref="D28:E28"/>
    <mergeCell ref="B1:L1"/>
    <mergeCell ref="F2:L2"/>
    <mergeCell ref="F3:L3"/>
    <mergeCell ref="C37:E37"/>
    <mergeCell ref="F7:J7"/>
    <mergeCell ref="L7:L9"/>
    <mergeCell ref="K7:K9"/>
    <mergeCell ref="D11:E11"/>
    <mergeCell ref="D12:E12"/>
    <mergeCell ref="D13:E13"/>
    <mergeCell ref="D14:E14"/>
    <mergeCell ref="D15:E15"/>
    <mergeCell ref="C22:E22"/>
    <mergeCell ref="B2:E2"/>
    <mergeCell ref="B3:E3"/>
    <mergeCell ref="F8:I8"/>
    <mergeCell ref="B5:L5"/>
    <mergeCell ref="C66:E66"/>
    <mergeCell ref="C67:E67"/>
    <mergeCell ref="C63:E63"/>
    <mergeCell ref="D35:E35"/>
    <mergeCell ref="D34:E34"/>
    <mergeCell ref="D33:E33"/>
    <mergeCell ref="D32:E32"/>
    <mergeCell ref="D48:E48"/>
    <mergeCell ref="D49:E49"/>
    <mergeCell ref="C65:E65"/>
    <mergeCell ref="C51:E51"/>
    <mergeCell ref="D59:E59"/>
    <mergeCell ref="C31:E31"/>
    <mergeCell ref="D62:E62"/>
    <mergeCell ref="D23:E23"/>
    <mergeCell ref="D58:E58"/>
    <mergeCell ref="D64:E64"/>
    <mergeCell ref="D41:E41"/>
    <mergeCell ref="D29:E29"/>
    <mergeCell ref="J67:K67"/>
    <mergeCell ref="D55:E55"/>
    <mergeCell ref="D56:E56"/>
    <mergeCell ref="D57:E57"/>
    <mergeCell ref="D38:E38"/>
    <mergeCell ref="D43:E43"/>
  </mergeCells>
  <conditionalFormatting sqref="F64">
    <cfRule type="cellIs" dxfId="0" priority="4" operator="greaterThan">
      <formula>SUM($F$11:$F$62)*0.12</formula>
    </cfRule>
  </conditionalFormatting>
  <conditionalFormatting sqref="F67">
    <cfRule type="cellIs" dxfId="1" priority="3" operator="greaterThan">
      <formula>0.12</formula>
    </cfRule>
  </conditionalFormatting>
  <conditionalFormatting sqref="L62">
    <cfRule type="cellIs" dxfId="2" priority="1" operator="lessThan">
      <formula>(1000*HOMEUnits)</formula>
    </cfRule>
  </conditionalFormatting>
  <dataValidations count="4">
    <dataValidation allowBlank="1" showInputMessage="1" showErrorMessage="1" promptTitle="Developer Fee" prompt="Maximum 12% of HOME funds" sqref="D64:K64" xr:uid="{6956D7F7-3677-4397-900E-CD93D48A85B5}"/>
    <dataValidation allowBlank="1" showInputMessage="1" showErrorMessage="1" promptTitle="Total Development Costs" prompt="Equals the Total Project Cost minus the developer fee and any Direct Homebuyer Subsidy." sqref="L67 J67" xr:uid="{CC61A79F-0C9A-494C-B1A7-7FFB3E92E6BE}"/>
    <dataValidation allowBlank="1" showInputMessage="1" showErrorMessage="1" promptTitle="Down Payment Assistance" prompt=" The City of Evansville requires a minimum of $10,000 of direct buyer subsidy, $1,000 of which must be HOME Down Payment Assistance. Other forms of direct buyer subsidy include Fair Market Value Reduction." sqref="J62:K62 H62 D62:F62" xr:uid="{AD09725C-9EA7-4B2A-9455-FE412C933CD9}"/>
    <dataValidation allowBlank="1" showInputMessage="1" showErrorMessage="1" promptTitle="Donated Labor" prompt="Values should match the value of the donated labor identified in the D. Sources tab ($10 per hour of donated labor)." sqref="F29:K29" xr:uid="{281E9427-F574-4C1A-9852-33557D4A3D4D}"/>
  </dataValidations>
  <pageMargins left="0.25" right="0.25" top="0.5" bottom="0.5" header="0.3" footer="0.3"/>
  <pageSetup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7E61-F3BD-4756-9665-C212CFF9C59E}">
  <sheetPr>
    <tabColor theme="8" tint="0.79998168889431442"/>
  </sheetPr>
  <dimension ref="B1:M86"/>
  <sheetViews>
    <sheetView topLeftCell="A50" workbookViewId="0">
      <selection activeCell="G77" sqref="G77"/>
    </sheetView>
  </sheetViews>
  <sheetFormatPr defaultRowHeight="15" x14ac:dyDescent="0.25"/>
  <cols>
    <col min="1" max="1" width="9.140625" style="4"/>
    <col min="2" max="2" width="3.5703125" style="5" customWidth="1"/>
    <col min="3" max="3" width="3.5703125" style="40" customWidth="1"/>
    <col min="4" max="4" width="3.5703125" style="4" customWidth="1"/>
    <col min="5" max="5" width="16.28515625" style="4" customWidth="1"/>
    <col min="6" max="6" width="31" style="4" customWidth="1"/>
    <col min="7" max="12" width="16.28515625" style="4" customWidth="1"/>
    <col min="13" max="13" width="18.28515625" style="4" customWidth="1"/>
    <col min="14" max="16384" width="9.140625" style="4"/>
  </cols>
  <sheetData>
    <row r="1" spans="2:13" ht="19.5" customHeight="1" x14ac:dyDescent="0.25">
      <c r="B1" s="383" t="s">
        <v>414</v>
      </c>
      <c r="C1" s="384"/>
      <c r="D1" s="384"/>
      <c r="E1" s="384"/>
      <c r="F1" s="384"/>
      <c r="G1" s="384"/>
      <c r="H1" s="384"/>
      <c r="I1" s="384"/>
      <c r="J1" s="384"/>
      <c r="K1" s="384"/>
      <c r="L1" s="384"/>
      <c r="M1" s="385"/>
    </row>
    <row r="2" spans="2:13" x14ac:dyDescent="0.25">
      <c r="B2" s="386" t="s">
        <v>138</v>
      </c>
      <c r="C2" s="387"/>
      <c r="D2" s="387"/>
      <c r="E2" s="387"/>
      <c r="F2" s="387"/>
      <c r="G2" s="387"/>
      <c r="H2" s="387"/>
      <c r="I2" s="388">
        <f>'A. Project Summary'!E6</f>
        <v>0</v>
      </c>
      <c r="J2" s="388"/>
      <c r="K2" s="388"/>
      <c r="L2" s="388"/>
      <c r="M2" s="389"/>
    </row>
    <row r="3" spans="2:13" x14ac:dyDescent="0.25">
      <c r="B3" s="390" t="s">
        <v>122</v>
      </c>
      <c r="C3" s="391"/>
      <c r="D3" s="391"/>
      <c r="E3" s="391"/>
      <c r="F3" s="391"/>
      <c r="G3" s="391"/>
      <c r="H3" s="391"/>
      <c r="I3" s="392">
        <f>'A. Project Summary'!E8</f>
        <v>0</v>
      </c>
      <c r="J3" s="392"/>
      <c r="K3" s="392"/>
      <c r="L3" s="392"/>
      <c r="M3" s="393"/>
    </row>
    <row r="4" spans="2:13" x14ac:dyDescent="0.25">
      <c r="B4" s="95"/>
      <c r="C4" s="176"/>
      <c r="D4" s="49"/>
      <c r="E4" s="49"/>
      <c r="F4" s="49"/>
      <c r="G4" s="49"/>
      <c r="H4" s="49"/>
      <c r="I4" s="49"/>
      <c r="J4" s="49"/>
      <c r="K4" s="49"/>
      <c r="L4" s="49"/>
      <c r="M4" s="49"/>
    </row>
    <row r="5" spans="2:13" ht="45" customHeight="1" x14ac:dyDescent="0.25">
      <c r="B5" s="483" t="s">
        <v>425</v>
      </c>
      <c r="C5" s="483"/>
      <c r="D5" s="483"/>
      <c r="E5" s="483"/>
      <c r="F5" s="483"/>
      <c r="G5" s="483"/>
      <c r="H5" s="483"/>
      <c r="I5" s="483"/>
      <c r="J5" s="483"/>
      <c r="K5" s="483"/>
      <c r="L5" s="483"/>
      <c r="M5" s="483"/>
    </row>
    <row r="6" spans="2:13" ht="15.75" thickBot="1" x14ac:dyDescent="0.3">
      <c r="B6" s="95"/>
      <c r="C6" s="176"/>
      <c r="D6" s="49"/>
      <c r="E6" s="49"/>
      <c r="F6" s="49"/>
      <c r="G6" s="49"/>
      <c r="H6" s="49"/>
      <c r="I6" s="49"/>
      <c r="J6" s="49"/>
      <c r="K6" s="49"/>
      <c r="L6" s="49"/>
      <c r="M6" s="49"/>
    </row>
    <row r="7" spans="2:13" ht="60" customHeight="1" thickBot="1" x14ac:dyDescent="0.3">
      <c r="B7" s="95"/>
      <c r="C7" s="176"/>
      <c r="D7" s="49"/>
      <c r="E7" s="481" t="s">
        <v>352</v>
      </c>
      <c r="F7" s="482"/>
      <c r="G7" s="177" t="s">
        <v>177</v>
      </c>
      <c r="H7" s="177" t="s">
        <v>178</v>
      </c>
      <c r="I7" s="177" t="s">
        <v>179</v>
      </c>
      <c r="J7" s="177" t="s">
        <v>180</v>
      </c>
      <c r="K7" s="177" t="s">
        <v>181</v>
      </c>
      <c r="L7" s="178" t="s">
        <v>182</v>
      </c>
      <c r="M7" s="49"/>
    </row>
    <row r="8" spans="2:13" ht="15.75" thickBot="1" x14ac:dyDescent="0.3">
      <c r="B8" s="179" t="s">
        <v>14</v>
      </c>
      <c r="C8" s="484" t="s">
        <v>176</v>
      </c>
      <c r="D8" s="484"/>
      <c r="E8" s="484"/>
      <c r="F8" s="484"/>
      <c r="G8" s="484"/>
      <c r="H8" s="484"/>
      <c r="I8" s="484"/>
      <c r="J8" s="484"/>
      <c r="K8" s="484"/>
      <c r="L8" s="485"/>
      <c r="M8" s="49"/>
    </row>
    <row r="9" spans="2:13" ht="15.75" thickBot="1" x14ac:dyDescent="0.3">
      <c r="B9" s="133"/>
      <c r="C9" s="180" t="s">
        <v>2</v>
      </c>
      <c r="D9" s="476" t="s">
        <v>186</v>
      </c>
      <c r="E9" s="476"/>
      <c r="F9" s="476"/>
      <c r="G9" s="476"/>
      <c r="H9" s="476"/>
      <c r="I9" s="476"/>
      <c r="J9" s="476"/>
      <c r="K9" s="476"/>
      <c r="L9" s="477"/>
      <c r="M9" s="49"/>
    </row>
    <row r="10" spans="2:13" x14ac:dyDescent="0.25">
      <c r="B10" s="95"/>
      <c r="C10" s="176"/>
      <c r="D10" s="181" t="s">
        <v>26</v>
      </c>
      <c r="E10" s="363" t="s">
        <v>183</v>
      </c>
      <c r="F10" s="364"/>
      <c r="G10" s="182"/>
      <c r="H10" s="183"/>
      <c r="I10" s="183"/>
      <c r="J10" s="183"/>
      <c r="K10" s="183"/>
      <c r="L10" s="184"/>
      <c r="M10" s="49"/>
    </row>
    <row r="11" spans="2:13" ht="15.75" thickBot="1" x14ac:dyDescent="0.3">
      <c r="B11" s="95"/>
      <c r="C11" s="176"/>
      <c r="D11" s="181" t="s">
        <v>30</v>
      </c>
      <c r="E11" s="431" t="s">
        <v>184</v>
      </c>
      <c r="F11" s="432"/>
      <c r="G11" s="185"/>
      <c r="H11" s="186"/>
      <c r="I11" s="186"/>
      <c r="J11" s="186"/>
      <c r="K11" s="186"/>
      <c r="L11" s="187"/>
      <c r="M11" s="49"/>
    </row>
    <row r="12" spans="2:13" ht="15.75" thickBot="1" x14ac:dyDescent="0.3">
      <c r="B12" s="95"/>
      <c r="C12" s="188" t="s">
        <v>4</v>
      </c>
      <c r="D12" s="476" t="s">
        <v>187</v>
      </c>
      <c r="E12" s="476"/>
      <c r="F12" s="476"/>
      <c r="G12" s="476"/>
      <c r="H12" s="476"/>
      <c r="I12" s="476"/>
      <c r="J12" s="476"/>
      <c r="K12" s="476"/>
      <c r="L12" s="486"/>
      <c r="M12" s="49"/>
    </row>
    <row r="13" spans="2:13" x14ac:dyDescent="0.25">
      <c r="B13" s="95"/>
      <c r="C13" s="176"/>
      <c r="D13" s="181" t="s">
        <v>31</v>
      </c>
      <c r="E13" s="363" t="s">
        <v>185</v>
      </c>
      <c r="F13" s="364"/>
      <c r="G13" s="276"/>
      <c r="H13" s="277"/>
      <c r="I13" s="277"/>
      <c r="J13" s="277"/>
      <c r="K13" s="277"/>
      <c r="L13" s="278"/>
      <c r="M13" s="49"/>
    </row>
    <row r="14" spans="2:13" x14ac:dyDescent="0.25">
      <c r="B14" s="95"/>
      <c r="C14" s="176"/>
      <c r="D14" s="181" t="s">
        <v>32</v>
      </c>
      <c r="E14" s="357" t="s">
        <v>188</v>
      </c>
      <c r="F14" s="358"/>
      <c r="G14" s="189"/>
      <c r="H14" s="103"/>
      <c r="I14" s="103"/>
      <c r="J14" s="103"/>
      <c r="K14" s="103"/>
      <c r="L14" s="190"/>
      <c r="M14" s="49"/>
    </row>
    <row r="15" spans="2:13" x14ac:dyDescent="0.25">
      <c r="B15" s="95"/>
      <c r="C15" s="176"/>
      <c r="D15" s="181" t="s">
        <v>33</v>
      </c>
      <c r="E15" s="357" t="s">
        <v>189</v>
      </c>
      <c r="F15" s="358"/>
      <c r="G15" s="279"/>
      <c r="H15" s="280"/>
      <c r="I15" s="280"/>
      <c r="J15" s="280"/>
      <c r="K15" s="280"/>
      <c r="L15" s="281"/>
      <c r="M15" s="49"/>
    </row>
    <row r="16" spans="2:13" x14ac:dyDescent="0.25">
      <c r="B16" s="95"/>
      <c r="C16" s="176"/>
      <c r="D16" s="181" t="s">
        <v>35</v>
      </c>
      <c r="E16" s="357" t="s">
        <v>190</v>
      </c>
      <c r="F16" s="358"/>
      <c r="G16" s="191"/>
      <c r="H16" s="192"/>
      <c r="I16" s="192"/>
      <c r="J16" s="192"/>
      <c r="K16" s="192"/>
      <c r="L16" s="193"/>
      <c r="M16" s="49"/>
    </row>
    <row r="17" spans="2:13" ht="15.75" thickBot="1" x14ac:dyDescent="0.3">
      <c r="B17" s="95"/>
      <c r="C17" s="176"/>
      <c r="D17" s="194" t="s">
        <v>40</v>
      </c>
      <c r="E17" s="431" t="s">
        <v>191</v>
      </c>
      <c r="F17" s="432"/>
      <c r="G17" s="195"/>
      <c r="H17" s="195"/>
      <c r="I17" s="195"/>
      <c r="J17" s="195"/>
      <c r="K17" s="195"/>
      <c r="L17" s="196"/>
      <c r="M17" s="49"/>
    </row>
    <row r="18" spans="2:13" ht="15.75" thickBot="1" x14ac:dyDescent="0.3">
      <c r="B18" s="179" t="s">
        <v>15</v>
      </c>
      <c r="C18" s="478" t="s">
        <v>192</v>
      </c>
      <c r="D18" s="478"/>
      <c r="E18" s="478"/>
      <c r="F18" s="478"/>
      <c r="G18" s="478"/>
      <c r="H18" s="478"/>
      <c r="I18" s="478"/>
      <c r="J18" s="478"/>
      <c r="K18" s="478"/>
      <c r="L18" s="479"/>
      <c r="M18" s="49"/>
    </row>
    <row r="19" spans="2:13" ht="15.75" thickBot="1" x14ac:dyDescent="0.3">
      <c r="B19" s="95"/>
      <c r="C19" s="188" t="s">
        <v>2</v>
      </c>
      <c r="D19" s="463" t="s">
        <v>193</v>
      </c>
      <c r="E19" s="463"/>
      <c r="F19" s="463"/>
      <c r="G19" s="463"/>
      <c r="H19" s="463"/>
      <c r="I19" s="463"/>
      <c r="J19" s="463"/>
      <c r="K19" s="463"/>
      <c r="L19" s="480"/>
      <c r="M19" s="197" t="s">
        <v>200</v>
      </c>
    </row>
    <row r="20" spans="2:13" x14ac:dyDescent="0.25">
      <c r="B20" s="95"/>
      <c r="C20" s="176"/>
      <c r="D20" s="181" t="s">
        <v>26</v>
      </c>
      <c r="E20" s="363" t="s">
        <v>196</v>
      </c>
      <c r="F20" s="364"/>
      <c r="G20" s="125"/>
      <c r="H20" s="125"/>
      <c r="I20" s="125"/>
      <c r="J20" s="125"/>
      <c r="K20" s="125"/>
      <c r="L20" s="125"/>
      <c r="M20" s="198">
        <f t="shared" ref="M20:M25" si="0">SUM(G20:L20)</f>
        <v>0</v>
      </c>
    </row>
    <row r="21" spans="2:13" x14ac:dyDescent="0.25">
      <c r="B21" s="95"/>
      <c r="C21" s="176"/>
      <c r="D21" s="181" t="s">
        <v>30</v>
      </c>
      <c r="E21" s="357" t="s">
        <v>197</v>
      </c>
      <c r="F21" s="358"/>
      <c r="G21" s="128"/>
      <c r="H21" s="128"/>
      <c r="I21" s="128"/>
      <c r="J21" s="128"/>
      <c r="K21" s="128"/>
      <c r="L21" s="128"/>
      <c r="M21" s="198">
        <f t="shared" si="0"/>
        <v>0</v>
      </c>
    </row>
    <row r="22" spans="2:13" x14ac:dyDescent="0.25">
      <c r="B22" s="95"/>
      <c r="C22" s="176"/>
      <c r="D22" s="181" t="s">
        <v>31</v>
      </c>
      <c r="E22" s="357" t="s">
        <v>198</v>
      </c>
      <c r="F22" s="358"/>
      <c r="G22" s="128"/>
      <c r="H22" s="128"/>
      <c r="I22" s="128"/>
      <c r="J22" s="128"/>
      <c r="K22" s="128"/>
      <c r="L22" s="128"/>
      <c r="M22" s="198">
        <f t="shared" si="0"/>
        <v>0</v>
      </c>
    </row>
    <row r="23" spans="2:13" x14ac:dyDescent="0.25">
      <c r="B23" s="95"/>
      <c r="C23" s="176"/>
      <c r="D23" s="181" t="s">
        <v>32</v>
      </c>
      <c r="E23" s="357" t="s">
        <v>10</v>
      </c>
      <c r="F23" s="358"/>
      <c r="G23" s="128"/>
      <c r="H23" s="128"/>
      <c r="I23" s="128"/>
      <c r="J23" s="128"/>
      <c r="K23" s="128"/>
      <c r="L23" s="128"/>
      <c r="M23" s="198">
        <f t="shared" si="0"/>
        <v>0</v>
      </c>
    </row>
    <row r="24" spans="2:13" x14ac:dyDescent="0.25">
      <c r="B24" s="95"/>
      <c r="C24" s="176"/>
      <c r="D24" s="181" t="s">
        <v>33</v>
      </c>
      <c r="E24" s="357" t="s">
        <v>199</v>
      </c>
      <c r="F24" s="358"/>
      <c r="G24" s="128"/>
      <c r="H24" s="128"/>
      <c r="I24" s="128"/>
      <c r="J24" s="128"/>
      <c r="K24" s="128"/>
      <c r="L24" s="128"/>
      <c r="M24" s="198">
        <f t="shared" si="0"/>
        <v>0</v>
      </c>
    </row>
    <row r="25" spans="2:13" x14ac:dyDescent="0.25">
      <c r="B25" s="95"/>
      <c r="C25" s="176"/>
      <c r="D25" s="199" t="s">
        <v>35</v>
      </c>
      <c r="E25" s="200" t="s">
        <v>98</v>
      </c>
      <c r="F25" s="137"/>
      <c r="G25" s="128"/>
      <c r="H25" s="128"/>
      <c r="I25" s="128"/>
      <c r="J25" s="128"/>
      <c r="K25" s="128"/>
      <c r="L25" s="128"/>
      <c r="M25" s="198">
        <f t="shared" si="0"/>
        <v>0</v>
      </c>
    </row>
    <row r="26" spans="2:13" ht="15.75" thickBot="1" x14ac:dyDescent="0.3">
      <c r="B26" s="95"/>
      <c r="C26" s="176"/>
      <c r="D26" s="201" t="s">
        <v>40</v>
      </c>
      <c r="E26" s="467" t="s">
        <v>195</v>
      </c>
      <c r="F26" s="475"/>
      <c r="G26" s="202">
        <f t="shared" ref="G26:M26" si="1">SUM(G20:G25)</f>
        <v>0</v>
      </c>
      <c r="H26" s="202">
        <f t="shared" si="1"/>
        <v>0</v>
      </c>
      <c r="I26" s="202">
        <f t="shared" si="1"/>
        <v>0</v>
      </c>
      <c r="J26" s="202">
        <f t="shared" si="1"/>
        <v>0</v>
      </c>
      <c r="K26" s="202">
        <f t="shared" si="1"/>
        <v>0</v>
      </c>
      <c r="L26" s="202">
        <f t="shared" si="1"/>
        <v>0</v>
      </c>
      <c r="M26" s="203">
        <f t="shared" si="1"/>
        <v>0</v>
      </c>
    </row>
    <row r="27" spans="2:13" ht="15.75" thickBot="1" x14ac:dyDescent="0.3">
      <c r="B27" s="95"/>
      <c r="C27" s="188" t="s">
        <v>4</v>
      </c>
      <c r="D27" s="463" t="s">
        <v>201</v>
      </c>
      <c r="E27" s="463"/>
      <c r="F27" s="463"/>
      <c r="G27" s="463"/>
      <c r="H27" s="463"/>
      <c r="I27" s="463"/>
      <c r="J27" s="463"/>
      <c r="K27" s="463"/>
      <c r="L27" s="463"/>
      <c r="M27" s="464"/>
    </row>
    <row r="28" spans="2:13" x14ac:dyDescent="0.25">
      <c r="B28" s="95"/>
      <c r="C28" s="176"/>
      <c r="D28" s="181" t="s">
        <v>26</v>
      </c>
      <c r="E28" s="363" t="s">
        <v>203</v>
      </c>
      <c r="F28" s="364"/>
      <c r="G28" s="204"/>
      <c r="H28" s="125"/>
      <c r="I28" s="125"/>
      <c r="J28" s="125"/>
      <c r="K28" s="125"/>
      <c r="L28" s="205"/>
      <c r="M28" s="206">
        <f>SUM(G28:L28)</f>
        <v>0</v>
      </c>
    </row>
    <row r="29" spans="2:13" x14ac:dyDescent="0.25">
      <c r="B29" s="95"/>
      <c r="C29" s="176"/>
      <c r="D29" s="181" t="s">
        <v>30</v>
      </c>
      <c r="E29" s="357" t="s">
        <v>204</v>
      </c>
      <c r="F29" s="358"/>
      <c r="G29" s="207"/>
      <c r="H29" s="128"/>
      <c r="I29" s="128"/>
      <c r="J29" s="128"/>
      <c r="K29" s="128"/>
      <c r="L29" s="208"/>
      <c r="M29" s="198">
        <f>SUM(G29:L29)</f>
        <v>0</v>
      </c>
    </row>
    <row r="30" spans="2:13" x14ac:dyDescent="0.25">
      <c r="B30" s="95"/>
      <c r="C30" s="176"/>
      <c r="D30" s="181" t="s">
        <v>31</v>
      </c>
      <c r="E30" s="357" t="s">
        <v>205</v>
      </c>
      <c r="F30" s="358"/>
      <c r="G30" s="207"/>
      <c r="H30" s="128"/>
      <c r="I30" s="128"/>
      <c r="J30" s="128"/>
      <c r="K30" s="128"/>
      <c r="L30" s="208"/>
      <c r="M30" s="198">
        <f t="shared" ref="M30" si="2">SUM(G30:L30)</f>
        <v>0</v>
      </c>
    </row>
    <row r="31" spans="2:13" x14ac:dyDescent="0.25">
      <c r="B31" s="95"/>
      <c r="C31" s="176"/>
      <c r="D31" s="181" t="s">
        <v>32</v>
      </c>
      <c r="E31" s="209" t="s">
        <v>98</v>
      </c>
      <c r="F31" s="130"/>
      <c r="G31" s="210"/>
      <c r="H31" s="211"/>
      <c r="I31" s="211"/>
      <c r="J31" s="211"/>
      <c r="K31" s="211"/>
      <c r="L31" s="212"/>
      <c r="M31" s="198">
        <f>SUM(G31:L31)</f>
        <v>0</v>
      </c>
    </row>
    <row r="32" spans="2:13" ht="15.75" thickBot="1" x14ac:dyDescent="0.3">
      <c r="B32" s="95"/>
      <c r="C32" s="176"/>
      <c r="D32" s="201" t="s">
        <v>33</v>
      </c>
      <c r="E32" s="467" t="s">
        <v>202</v>
      </c>
      <c r="F32" s="475"/>
      <c r="G32" s="202">
        <f t="shared" ref="G32:M32" si="3">SUM(G28:G31)</f>
        <v>0</v>
      </c>
      <c r="H32" s="202">
        <f t="shared" si="3"/>
        <v>0</v>
      </c>
      <c r="I32" s="202">
        <f t="shared" si="3"/>
        <v>0</v>
      </c>
      <c r="J32" s="202">
        <f t="shared" si="3"/>
        <v>0</v>
      </c>
      <c r="K32" s="202">
        <f t="shared" si="3"/>
        <v>0</v>
      </c>
      <c r="L32" s="202">
        <f t="shared" si="3"/>
        <v>0</v>
      </c>
      <c r="M32" s="213">
        <f t="shared" si="3"/>
        <v>0</v>
      </c>
    </row>
    <row r="33" spans="2:13" ht="15.75" thickBot="1" x14ac:dyDescent="0.3">
      <c r="B33" s="95"/>
      <c r="C33" s="188" t="s">
        <v>5</v>
      </c>
      <c r="D33" s="463" t="s">
        <v>206</v>
      </c>
      <c r="E33" s="463"/>
      <c r="F33" s="463"/>
      <c r="G33" s="463"/>
      <c r="H33" s="463"/>
      <c r="I33" s="463"/>
      <c r="J33" s="463"/>
      <c r="K33" s="463"/>
      <c r="L33" s="463"/>
      <c r="M33" s="464"/>
    </row>
    <row r="34" spans="2:13" x14ac:dyDescent="0.25">
      <c r="B34" s="95"/>
      <c r="C34" s="176"/>
      <c r="D34" s="181" t="s">
        <v>26</v>
      </c>
      <c r="E34" s="363" t="s">
        <v>214</v>
      </c>
      <c r="F34" s="364"/>
      <c r="G34" s="125"/>
      <c r="H34" s="125"/>
      <c r="I34" s="125"/>
      <c r="J34" s="125"/>
      <c r="K34" s="125"/>
      <c r="L34" s="125"/>
      <c r="M34" s="206">
        <f t="shared" ref="M34:M41" si="4">SUM(G34:L34)</f>
        <v>0</v>
      </c>
    </row>
    <row r="35" spans="2:13" x14ac:dyDescent="0.25">
      <c r="B35" s="95"/>
      <c r="C35" s="176"/>
      <c r="D35" s="181" t="s">
        <v>30</v>
      </c>
      <c r="E35" s="357" t="s">
        <v>216</v>
      </c>
      <c r="F35" s="358"/>
      <c r="G35" s="128"/>
      <c r="H35" s="128"/>
      <c r="I35" s="128"/>
      <c r="J35" s="128"/>
      <c r="K35" s="128"/>
      <c r="L35" s="128"/>
      <c r="M35" s="198">
        <f t="shared" si="4"/>
        <v>0</v>
      </c>
    </row>
    <row r="36" spans="2:13" x14ac:dyDescent="0.25">
      <c r="B36" s="95"/>
      <c r="C36" s="176"/>
      <c r="D36" s="181" t="s">
        <v>31</v>
      </c>
      <c r="E36" s="357" t="s">
        <v>215</v>
      </c>
      <c r="F36" s="358"/>
      <c r="G36" s="128"/>
      <c r="H36" s="128"/>
      <c r="I36" s="128"/>
      <c r="J36" s="128"/>
      <c r="K36" s="128"/>
      <c r="L36" s="128"/>
      <c r="M36" s="198">
        <f t="shared" si="4"/>
        <v>0</v>
      </c>
    </row>
    <row r="37" spans="2:13" x14ac:dyDescent="0.25">
      <c r="B37" s="95"/>
      <c r="C37" s="176"/>
      <c r="D37" s="181" t="s">
        <v>32</v>
      </c>
      <c r="E37" s="357" t="s">
        <v>207</v>
      </c>
      <c r="F37" s="358"/>
      <c r="G37" s="128"/>
      <c r="H37" s="128"/>
      <c r="I37" s="128"/>
      <c r="J37" s="128"/>
      <c r="K37" s="128"/>
      <c r="L37" s="128"/>
      <c r="M37" s="198">
        <f t="shared" si="4"/>
        <v>0</v>
      </c>
    </row>
    <row r="38" spans="2:13" x14ac:dyDescent="0.25">
      <c r="B38" s="95"/>
      <c r="C38" s="176"/>
      <c r="D38" s="181" t="s">
        <v>33</v>
      </c>
      <c r="E38" s="357" t="s">
        <v>217</v>
      </c>
      <c r="F38" s="358"/>
      <c r="G38" s="128"/>
      <c r="H38" s="128"/>
      <c r="I38" s="128"/>
      <c r="J38" s="128"/>
      <c r="K38" s="128"/>
      <c r="L38" s="128"/>
      <c r="M38" s="198">
        <f t="shared" si="4"/>
        <v>0</v>
      </c>
    </row>
    <row r="39" spans="2:13" x14ac:dyDescent="0.25">
      <c r="B39" s="95"/>
      <c r="C39" s="176"/>
      <c r="D39" s="181" t="s">
        <v>35</v>
      </c>
      <c r="E39" s="402" t="s">
        <v>218</v>
      </c>
      <c r="F39" s="403"/>
      <c r="G39" s="128"/>
      <c r="H39" s="128"/>
      <c r="I39" s="128"/>
      <c r="J39" s="128"/>
      <c r="K39" s="128"/>
      <c r="L39" s="128"/>
      <c r="M39" s="198">
        <f t="shared" si="4"/>
        <v>0</v>
      </c>
    </row>
    <row r="40" spans="2:13" x14ac:dyDescent="0.25">
      <c r="B40" s="95"/>
      <c r="C40" s="176"/>
      <c r="D40" s="181" t="s">
        <v>40</v>
      </c>
      <c r="E40" s="402" t="s">
        <v>104</v>
      </c>
      <c r="F40" s="403"/>
      <c r="G40" s="128"/>
      <c r="H40" s="128"/>
      <c r="I40" s="128"/>
      <c r="J40" s="128"/>
      <c r="K40" s="128"/>
      <c r="L40" s="128"/>
      <c r="M40" s="198">
        <f t="shared" si="4"/>
        <v>0</v>
      </c>
    </row>
    <row r="41" spans="2:13" x14ac:dyDescent="0.25">
      <c r="B41" s="95"/>
      <c r="C41" s="176"/>
      <c r="D41" s="181" t="s">
        <v>41</v>
      </c>
      <c r="E41" s="54" t="s">
        <v>98</v>
      </c>
      <c r="F41" s="130"/>
      <c r="G41" s="128"/>
      <c r="H41" s="128"/>
      <c r="I41" s="128"/>
      <c r="J41" s="128"/>
      <c r="K41" s="128"/>
      <c r="L41" s="128"/>
      <c r="M41" s="198">
        <f t="shared" si="4"/>
        <v>0</v>
      </c>
    </row>
    <row r="42" spans="2:13" ht="15.75" thickBot="1" x14ac:dyDescent="0.3">
      <c r="B42" s="95"/>
      <c r="C42" s="176"/>
      <c r="D42" s="201" t="s">
        <v>47</v>
      </c>
      <c r="E42" s="467" t="s">
        <v>211</v>
      </c>
      <c r="F42" s="475"/>
      <c r="G42" s="202">
        <f>SUM(G34:G41)</f>
        <v>0</v>
      </c>
      <c r="H42" s="202">
        <f t="shared" ref="H42:L42" si="5">SUM(H34:H41)</f>
        <v>0</v>
      </c>
      <c r="I42" s="202">
        <f t="shared" si="5"/>
        <v>0</v>
      </c>
      <c r="J42" s="202">
        <f t="shared" si="5"/>
        <v>0</v>
      </c>
      <c r="K42" s="202">
        <f t="shared" si="5"/>
        <v>0</v>
      </c>
      <c r="L42" s="202">
        <f t="shared" si="5"/>
        <v>0</v>
      </c>
      <c r="M42" s="203">
        <f>SUM(M34:M41)</f>
        <v>0</v>
      </c>
    </row>
    <row r="43" spans="2:13" ht="15.75" thickBot="1" x14ac:dyDescent="0.3">
      <c r="B43" s="95"/>
      <c r="C43" s="188" t="s">
        <v>6</v>
      </c>
      <c r="D43" s="463" t="s">
        <v>261</v>
      </c>
      <c r="E43" s="463"/>
      <c r="F43" s="463"/>
      <c r="G43" s="463"/>
      <c r="H43" s="463"/>
      <c r="I43" s="463"/>
      <c r="J43" s="463"/>
      <c r="K43" s="463"/>
      <c r="L43" s="463"/>
      <c r="M43" s="464"/>
    </row>
    <row r="44" spans="2:13" x14ac:dyDescent="0.25">
      <c r="B44" s="95"/>
      <c r="C44" s="176"/>
      <c r="D44" s="181" t="s">
        <v>26</v>
      </c>
      <c r="E44" s="363" t="s">
        <v>212</v>
      </c>
      <c r="F44" s="364"/>
      <c r="G44" s="204"/>
      <c r="H44" s="125"/>
      <c r="I44" s="125"/>
      <c r="J44" s="125"/>
      <c r="K44" s="125"/>
      <c r="L44" s="125"/>
      <c r="M44" s="206">
        <f>SUM(G44:L44)</f>
        <v>0</v>
      </c>
    </row>
    <row r="45" spans="2:13" x14ac:dyDescent="0.25">
      <c r="B45" s="95"/>
      <c r="C45" s="176"/>
      <c r="D45" s="181" t="s">
        <v>30</v>
      </c>
      <c r="E45" s="357" t="s">
        <v>213</v>
      </c>
      <c r="F45" s="358"/>
      <c r="G45" s="207"/>
      <c r="H45" s="128"/>
      <c r="I45" s="128"/>
      <c r="J45" s="128"/>
      <c r="K45" s="128"/>
      <c r="L45" s="128"/>
      <c r="M45" s="206">
        <f>SUM(G45:L45)</f>
        <v>0</v>
      </c>
    </row>
    <row r="46" spans="2:13" x14ac:dyDescent="0.25">
      <c r="B46" s="95"/>
      <c r="C46" s="176"/>
      <c r="D46" s="181" t="s">
        <v>31</v>
      </c>
      <c r="E46" s="357" t="s">
        <v>254</v>
      </c>
      <c r="F46" s="358"/>
      <c r="G46" s="207"/>
      <c r="H46" s="128"/>
      <c r="I46" s="128"/>
      <c r="J46" s="128"/>
      <c r="K46" s="128"/>
      <c r="L46" s="128"/>
      <c r="M46" s="206">
        <f t="shared" ref="M46:M48" si="6">SUM(G46:L46)</f>
        <v>0</v>
      </c>
    </row>
    <row r="47" spans="2:13" x14ac:dyDescent="0.25">
      <c r="B47" s="95"/>
      <c r="C47" s="176"/>
      <c r="D47" s="181" t="s">
        <v>32</v>
      </c>
      <c r="E47" s="357" t="s">
        <v>256</v>
      </c>
      <c r="F47" s="358"/>
      <c r="G47" s="207"/>
      <c r="H47" s="128"/>
      <c r="I47" s="128"/>
      <c r="J47" s="128"/>
      <c r="K47" s="128"/>
      <c r="L47" s="128"/>
      <c r="M47" s="206">
        <f t="shared" si="6"/>
        <v>0</v>
      </c>
    </row>
    <row r="48" spans="2:13" x14ac:dyDescent="0.25">
      <c r="B48" s="95"/>
      <c r="C48" s="176"/>
      <c r="D48" s="181" t="s">
        <v>33</v>
      </c>
      <c r="E48" s="54" t="s">
        <v>98</v>
      </c>
      <c r="F48" s="130"/>
      <c r="G48" s="207"/>
      <c r="H48" s="128"/>
      <c r="I48" s="128"/>
      <c r="J48" s="128"/>
      <c r="K48" s="128"/>
      <c r="L48" s="128"/>
      <c r="M48" s="206">
        <f t="shared" si="6"/>
        <v>0</v>
      </c>
    </row>
    <row r="49" spans="2:13" ht="15.75" thickBot="1" x14ac:dyDescent="0.3">
      <c r="B49" s="95"/>
      <c r="C49" s="176"/>
      <c r="D49" s="201" t="s">
        <v>35</v>
      </c>
      <c r="E49" s="467" t="s">
        <v>262</v>
      </c>
      <c r="F49" s="475"/>
      <c r="G49" s="214">
        <f t="shared" ref="G49:M49" si="7">SUM(G44:G48)</f>
        <v>0</v>
      </c>
      <c r="H49" s="214">
        <f t="shared" si="7"/>
        <v>0</v>
      </c>
      <c r="I49" s="214">
        <f t="shared" si="7"/>
        <v>0</v>
      </c>
      <c r="J49" s="214">
        <f t="shared" si="7"/>
        <v>0</v>
      </c>
      <c r="K49" s="214">
        <f t="shared" si="7"/>
        <v>0</v>
      </c>
      <c r="L49" s="214">
        <f t="shared" si="7"/>
        <v>0</v>
      </c>
      <c r="M49" s="215">
        <f t="shared" si="7"/>
        <v>0</v>
      </c>
    </row>
    <row r="50" spans="2:13" ht="15.75" thickBot="1" x14ac:dyDescent="0.3">
      <c r="B50" s="95"/>
      <c r="C50" s="188" t="s">
        <v>7</v>
      </c>
      <c r="D50" s="463" t="s">
        <v>220</v>
      </c>
      <c r="E50" s="463"/>
      <c r="F50" s="463"/>
      <c r="G50" s="463"/>
      <c r="H50" s="463"/>
      <c r="I50" s="463"/>
      <c r="J50" s="463"/>
      <c r="K50" s="463"/>
      <c r="L50" s="463"/>
      <c r="M50" s="464"/>
    </row>
    <row r="51" spans="2:13" x14ac:dyDescent="0.25">
      <c r="B51" s="95"/>
      <c r="C51" s="176"/>
      <c r="D51" s="181" t="s">
        <v>26</v>
      </c>
      <c r="E51" s="363" t="s">
        <v>221</v>
      </c>
      <c r="F51" s="364"/>
      <c r="G51" s="125"/>
      <c r="H51" s="125"/>
      <c r="I51" s="125"/>
      <c r="J51" s="125"/>
      <c r="K51" s="125"/>
      <c r="L51" s="125"/>
      <c r="M51" s="206">
        <f t="shared" ref="M51:M58" si="8">SUM(G51:L51)</f>
        <v>0</v>
      </c>
    </row>
    <row r="52" spans="2:13" x14ac:dyDescent="0.25">
      <c r="B52" s="95"/>
      <c r="C52" s="176"/>
      <c r="D52" s="181" t="s">
        <v>30</v>
      </c>
      <c r="E52" s="357" t="s">
        <v>349</v>
      </c>
      <c r="F52" s="358"/>
      <c r="G52" s="128"/>
      <c r="H52" s="128"/>
      <c r="I52" s="128"/>
      <c r="J52" s="128"/>
      <c r="K52" s="128"/>
      <c r="L52" s="128"/>
      <c r="M52" s="198">
        <f t="shared" si="8"/>
        <v>0</v>
      </c>
    </row>
    <row r="53" spans="2:13" x14ac:dyDescent="0.25">
      <c r="B53" s="95"/>
      <c r="C53" s="176"/>
      <c r="D53" s="181" t="s">
        <v>31</v>
      </c>
      <c r="E53" s="357" t="s">
        <v>350</v>
      </c>
      <c r="F53" s="358"/>
      <c r="G53" s="128"/>
      <c r="H53" s="128"/>
      <c r="I53" s="128"/>
      <c r="J53" s="128"/>
      <c r="K53" s="128"/>
      <c r="L53" s="128"/>
      <c r="M53" s="198">
        <f t="shared" si="8"/>
        <v>0</v>
      </c>
    </row>
    <row r="54" spans="2:13" x14ac:dyDescent="0.25">
      <c r="B54" s="95"/>
      <c r="C54" s="176"/>
      <c r="D54" s="181" t="s">
        <v>32</v>
      </c>
      <c r="E54" s="357" t="s">
        <v>351</v>
      </c>
      <c r="F54" s="358"/>
      <c r="G54" s="128"/>
      <c r="H54" s="128"/>
      <c r="I54" s="128"/>
      <c r="J54" s="128"/>
      <c r="K54" s="128"/>
      <c r="L54" s="128"/>
      <c r="M54" s="198">
        <f t="shared" si="8"/>
        <v>0</v>
      </c>
    </row>
    <row r="55" spans="2:13" x14ac:dyDescent="0.25">
      <c r="B55" s="95"/>
      <c r="C55" s="176"/>
      <c r="D55" s="181" t="s">
        <v>33</v>
      </c>
      <c r="E55" s="357" t="s">
        <v>222</v>
      </c>
      <c r="F55" s="358"/>
      <c r="G55" s="128"/>
      <c r="H55" s="128"/>
      <c r="I55" s="128"/>
      <c r="J55" s="128"/>
      <c r="K55" s="128"/>
      <c r="L55" s="128"/>
      <c r="M55" s="198">
        <f t="shared" si="8"/>
        <v>0</v>
      </c>
    </row>
    <row r="56" spans="2:13" x14ac:dyDescent="0.25">
      <c r="B56" s="95"/>
      <c r="C56" s="176"/>
      <c r="D56" s="181" t="s">
        <v>35</v>
      </c>
      <c r="E56" s="357" t="s">
        <v>223</v>
      </c>
      <c r="F56" s="358"/>
      <c r="G56" s="128"/>
      <c r="H56" s="128"/>
      <c r="I56" s="128"/>
      <c r="J56" s="128"/>
      <c r="K56" s="128"/>
      <c r="L56" s="128"/>
      <c r="M56" s="198">
        <f t="shared" si="8"/>
        <v>0</v>
      </c>
    </row>
    <row r="57" spans="2:13" x14ac:dyDescent="0.25">
      <c r="B57" s="95"/>
      <c r="C57" s="176"/>
      <c r="D57" s="181" t="s">
        <v>40</v>
      </c>
      <c r="E57" s="357" t="s">
        <v>224</v>
      </c>
      <c r="F57" s="358"/>
      <c r="G57" s="128"/>
      <c r="H57" s="128"/>
      <c r="I57" s="128"/>
      <c r="J57" s="128"/>
      <c r="K57" s="128"/>
      <c r="L57" s="128"/>
      <c r="M57" s="198">
        <f t="shared" si="8"/>
        <v>0</v>
      </c>
    </row>
    <row r="58" spans="2:13" x14ac:dyDescent="0.25">
      <c r="B58" s="95"/>
      <c r="C58" s="176"/>
      <c r="D58" s="181" t="s">
        <v>41</v>
      </c>
      <c r="E58" s="54" t="s">
        <v>98</v>
      </c>
      <c r="F58" s="163"/>
      <c r="G58" s="128"/>
      <c r="H58" s="128"/>
      <c r="I58" s="128"/>
      <c r="J58" s="128"/>
      <c r="K58" s="128"/>
      <c r="L58" s="128"/>
      <c r="M58" s="198">
        <f t="shared" si="8"/>
        <v>0</v>
      </c>
    </row>
    <row r="59" spans="2:13" ht="15.75" thickBot="1" x14ac:dyDescent="0.3">
      <c r="B59" s="95"/>
      <c r="C59" s="176"/>
      <c r="D59" s="201" t="s">
        <v>47</v>
      </c>
      <c r="E59" s="467" t="s">
        <v>225</v>
      </c>
      <c r="F59" s="475"/>
      <c r="G59" s="202">
        <f t="shared" ref="G59:M59" si="9">SUM(G51:G58)</f>
        <v>0</v>
      </c>
      <c r="H59" s="202">
        <f t="shared" si="9"/>
        <v>0</v>
      </c>
      <c r="I59" s="202">
        <f t="shared" si="9"/>
        <v>0</v>
      </c>
      <c r="J59" s="202">
        <f t="shared" si="9"/>
        <v>0</v>
      </c>
      <c r="K59" s="202">
        <f t="shared" si="9"/>
        <v>0</v>
      </c>
      <c r="L59" s="202">
        <f t="shared" si="9"/>
        <v>0</v>
      </c>
      <c r="M59" s="203">
        <f t="shared" si="9"/>
        <v>0</v>
      </c>
    </row>
    <row r="60" spans="2:13" ht="15.75" thickBot="1" x14ac:dyDescent="0.3">
      <c r="B60" s="95"/>
      <c r="C60" s="188" t="s">
        <v>9</v>
      </c>
      <c r="D60" s="463" t="s">
        <v>226</v>
      </c>
      <c r="E60" s="463"/>
      <c r="F60" s="463"/>
      <c r="G60" s="463"/>
      <c r="H60" s="463"/>
      <c r="I60" s="463"/>
      <c r="J60" s="463"/>
      <c r="K60" s="463"/>
      <c r="L60" s="463"/>
      <c r="M60" s="464"/>
    </row>
    <row r="61" spans="2:13" x14ac:dyDescent="0.25">
      <c r="B61" s="95"/>
      <c r="C61" s="176"/>
      <c r="D61" s="181" t="s">
        <v>26</v>
      </c>
      <c r="E61" s="363" t="s">
        <v>228</v>
      </c>
      <c r="F61" s="364"/>
      <c r="G61" s="125"/>
      <c r="H61" s="125"/>
      <c r="I61" s="125"/>
      <c r="J61" s="125"/>
      <c r="K61" s="125"/>
      <c r="L61" s="125"/>
      <c r="M61" s="206">
        <f>SUM(G61:L61)</f>
        <v>0</v>
      </c>
    </row>
    <row r="62" spans="2:13" x14ac:dyDescent="0.25">
      <c r="B62" s="95"/>
      <c r="C62" s="176"/>
      <c r="D62" s="181" t="s">
        <v>30</v>
      </c>
      <c r="E62" s="357" t="s">
        <v>227</v>
      </c>
      <c r="F62" s="358"/>
      <c r="G62" s="128"/>
      <c r="H62" s="128"/>
      <c r="I62" s="128"/>
      <c r="J62" s="128"/>
      <c r="K62" s="128"/>
      <c r="L62" s="128"/>
      <c r="M62" s="206">
        <f t="shared" ref="M62:M64" si="10">SUM(G62:L62)</f>
        <v>0</v>
      </c>
    </row>
    <row r="63" spans="2:13" x14ac:dyDescent="0.25">
      <c r="B63" s="95"/>
      <c r="C63" s="176"/>
      <c r="D63" s="181" t="s">
        <v>31</v>
      </c>
      <c r="E63" s="357" t="s">
        <v>229</v>
      </c>
      <c r="F63" s="358"/>
      <c r="G63" s="128"/>
      <c r="H63" s="128"/>
      <c r="I63" s="128"/>
      <c r="J63" s="128"/>
      <c r="K63" s="128"/>
      <c r="L63" s="128"/>
      <c r="M63" s="206">
        <f t="shared" si="10"/>
        <v>0</v>
      </c>
    </row>
    <row r="64" spans="2:13" x14ac:dyDescent="0.25">
      <c r="B64" s="95"/>
      <c r="C64" s="176"/>
      <c r="D64" s="181" t="s">
        <v>32</v>
      </c>
      <c r="E64" s="54" t="s">
        <v>98</v>
      </c>
      <c r="F64" s="130"/>
      <c r="G64" s="128"/>
      <c r="H64" s="128"/>
      <c r="I64" s="128"/>
      <c r="J64" s="128"/>
      <c r="K64" s="128"/>
      <c r="L64" s="128"/>
      <c r="M64" s="206">
        <f t="shared" si="10"/>
        <v>0</v>
      </c>
    </row>
    <row r="65" spans="2:13" ht="15.75" thickBot="1" x14ac:dyDescent="0.3">
      <c r="B65" s="95"/>
      <c r="C65" s="176"/>
      <c r="D65" s="201" t="s">
        <v>33</v>
      </c>
      <c r="E65" s="467" t="s">
        <v>230</v>
      </c>
      <c r="F65" s="475"/>
      <c r="G65" s="202">
        <f t="shared" ref="G65:M65" si="11">SUM(G61:G64)</f>
        <v>0</v>
      </c>
      <c r="H65" s="202">
        <f t="shared" si="11"/>
        <v>0</v>
      </c>
      <c r="I65" s="202">
        <f t="shared" si="11"/>
        <v>0</v>
      </c>
      <c r="J65" s="202">
        <f t="shared" si="11"/>
        <v>0</v>
      </c>
      <c r="K65" s="202">
        <f t="shared" si="11"/>
        <v>0</v>
      </c>
      <c r="L65" s="202">
        <f t="shared" si="11"/>
        <v>0</v>
      </c>
      <c r="M65" s="203">
        <f t="shared" si="11"/>
        <v>0</v>
      </c>
    </row>
    <row r="66" spans="2:13" ht="15.75" thickBot="1" x14ac:dyDescent="0.3">
      <c r="B66" s="95"/>
      <c r="C66" s="188" t="s">
        <v>194</v>
      </c>
      <c r="D66" s="463" t="s">
        <v>255</v>
      </c>
      <c r="E66" s="463"/>
      <c r="F66" s="463"/>
      <c r="G66" s="463"/>
      <c r="H66" s="463"/>
      <c r="I66" s="463"/>
      <c r="J66" s="463"/>
      <c r="K66" s="463"/>
      <c r="L66" s="463"/>
      <c r="M66" s="464"/>
    </row>
    <row r="67" spans="2:13" x14ac:dyDescent="0.25">
      <c r="B67" s="95"/>
      <c r="C67" s="216"/>
      <c r="D67" s="181" t="s">
        <v>26</v>
      </c>
      <c r="E67" s="357" t="s">
        <v>209</v>
      </c>
      <c r="F67" s="358"/>
      <c r="G67" s="217"/>
      <c r="H67" s="217"/>
      <c r="I67" s="217"/>
      <c r="J67" s="217"/>
      <c r="K67" s="217"/>
      <c r="L67" s="217"/>
      <c r="M67" s="218">
        <f>SUM(G67:L67)</f>
        <v>0</v>
      </c>
    </row>
    <row r="68" spans="2:13" x14ac:dyDescent="0.25">
      <c r="B68" s="95"/>
      <c r="C68" s="216"/>
      <c r="D68" s="181" t="s">
        <v>30</v>
      </c>
      <c r="E68" s="357" t="s">
        <v>208</v>
      </c>
      <c r="F68" s="358"/>
      <c r="G68" s="217"/>
      <c r="H68" s="217"/>
      <c r="I68" s="217"/>
      <c r="J68" s="217"/>
      <c r="K68" s="217"/>
      <c r="L68" s="217"/>
      <c r="M68" s="218">
        <f t="shared" ref="M68:M72" si="12">SUM(G68:L68)</f>
        <v>0</v>
      </c>
    </row>
    <row r="69" spans="2:13" x14ac:dyDescent="0.25">
      <c r="B69" s="95"/>
      <c r="C69" s="216"/>
      <c r="D69" s="181" t="s">
        <v>31</v>
      </c>
      <c r="E69" s="357" t="s">
        <v>210</v>
      </c>
      <c r="F69" s="358"/>
      <c r="G69" s="217"/>
      <c r="H69" s="217"/>
      <c r="I69" s="217"/>
      <c r="J69" s="217"/>
      <c r="K69" s="217"/>
      <c r="L69" s="217"/>
      <c r="M69" s="218">
        <f t="shared" si="12"/>
        <v>0</v>
      </c>
    </row>
    <row r="70" spans="2:13" x14ac:dyDescent="0.25">
      <c r="B70" s="95"/>
      <c r="C70" s="216"/>
      <c r="D70" s="181" t="s">
        <v>32</v>
      </c>
      <c r="E70" s="357" t="s">
        <v>219</v>
      </c>
      <c r="F70" s="358"/>
      <c r="G70" s="217"/>
      <c r="H70" s="217"/>
      <c r="I70" s="217"/>
      <c r="J70" s="217"/>
      <c r="K70" s="217"/>
      <c r="L70" s="217"/>
      <c r="M70" s="218">
        <f t="shared" si="12"/>
        <v>0</v>
      </c>
    </row>
    <row r="71" spans="2:13" x14ac:dyDescent="0.25">
      <c r="B71" s="95"/>
      <c r="C71" s="216"/>
      <c r="D71" s="181" t="s">
        <v>33</v>
      </c>
      <c r="E71" s="357" t="s">
        <v>260</v>
      </c>
      <c r="F71" s="358"/>
      <c r="G71" s="217"/>
      <c r="H71" s="217"/>
      <c r="I71" s="217"/>
      <c r="J71" s="217"/>
      <c r="K71" s="217"/>
      <c r="L71" s="217"/>
      <c r="M71" s="218">
        <f t="shared" si="12"/>
        <v>0</v>
      </c>
    </row>
    <row r="72" spans="2:13" x14ac:dyDescent="0.25">
      <c r="B72" s="95"/>
      <c r="C72" s="176"/>
      <c r="D72" s="219" t="s">
        <v>35</v>
      </c>
      <c r="E72" s="68" t="s">
        <v>98</v>
      </c>
      <c r="F72" s="130"/>
      <c r="G72" s="211"/>
      <c r="H72" s="211"/>
      <c r="I72" s="211"/>
      <c r="J72" s="211"/>
      <c r="K72" s="211"/>
      <c r="L72" s="211"/>
      <c r="M72" s="218">
        <f t="shared" si="12"/>
        <v>0</v>
      </c>
    </row>
    <row r="73" spans="2:13" ht="15.75" thickBot="1" x14ac:dyDescent="0.3">
      <c r="B73" s="95"/>
      <c r="C73" s="176"/>
      <c r="D73" s="220" t="s">
        <v>40</v>
      </c>
      <c r="E73" s="467" t="s">
        <v>277</v>
      </c>
      <c r="F73" s="467"/>
      <c r="G73" s="202">
        <f>SUM(G67:G72)</f>
        <v>0</v>
      </c>
      <c r="H73" s="202">
        <f t="shared" ref="H73:M73" si="13">SUM(H67:H72)</f>
        <v>0</v>
      </c>
      <c r="I73" s="202">
        <f t="shared" si="13"/>
        <v>0</v>
      </c>
      <c r="J73" s="202">
        <f t="shared" si="13"/>
        <v>0</v>
      </c>
      <c r="K73" s="202">
        <f t="shared" si="13"/>
        <v>0</v>
      </c>
      <c r="L73" s="202">
        <f t="shared" si="13"/>
        <v>0</v>
      </c>
      <c r="M73" s="203">
        <f t="shared" si="13"/>
        <v>0</v>
      </c>
    </row>
    <row r="74" spans="2:13" ht="15.75" thickBot="1" x14ac:dyDescent="0.3">
      <c r="B74" s="95"/>
      <c r="C74" s="188" t="s">
        <v>236</v>
      </c>
      <c r="D74" s="463" t="s">
        <v>395</v>
      </c>
      <c r="E74" s="463"/>
      <c r="F74" s="463"/>
      <c r="G74" s="463"/>
      <c r="H74" s="463"/>
      <c r="I74" s="463"/>
      <c r="J74" s="463"/>
      <c r="K74" s="463"/>
      <c r="L74" s="463"/>
      <c r="M74" s="464"/>
    </row>
    <row r="75" spans="2:13" ht="15.75" thickBot="1" x14ac:dyDescent="0.3">
      <c r="B75" s="95"/>
      <c r="C75" s="176"/>
      <c r="D75" s="181" t="s">
        <v>26</v>
      </c>
      <c r="E75" s="357" t="s">
        <v>231</v>
      </c>
      <c r="F75" s="357"/>
      <c r="G75" s="289"/>
      <c r="H75" s="289"/>
      <c r="I75" s="289"/>
      <c r="J75" s="289"/>
      <c r="K75" s="289"/>
      <c r="L75" s="289"/>
      <c r="M75" s="255">
        <f>SUM(G75:L75)</f>
        <v>0</v>
      </c>
    </row>
    <row r="76" spans="2:13" ht="15.75" thickBot="1" x14ac:dyDescent="0.3">
      <c r="B76" s="95"/>
      <c r="C76" s="188" t="s">
        <v>237</v>
      </c>
      <c r="D76" s="463" t="s">
        <v>232</v>
      </c>
      <c r="E76" s="463"/>
      <c r="F76" s="463"/>
      <c r="G76" s="463"/>
      <c r="H76" s="463"/>
      <c r="I76" s="463"/>
      <c r="J76" s="463"/>
      <c r="K76" s="463"/>
      <c r="L76" s="463"/>
      <c r="M76" s="464"/>
    </row>
    <row r="77" spans="2:13" ht="15.75" thickBot="1" x14ac:dyDescent="0.3">
      <c r="B77" s="95"/>
      <c r="C77" s="216"/>
      <c r="D77" s="219" t="s">
        <v>26</v>
      </c>
      <c r="E77" s="465" t="s">
        <v>68</v>
      </c>
      <c r="F77" s="466"/>
      <c r="G77" s="221"/>
      <c r="H77" s="221"/>
      <c r="I77" s="221"/>
      <c r="J77" s="221"/>
      <c r="K77" s="221"/>
      <c r="L77" s="221"/>
      <c r="M77" s="203">
        <f>SUM(G77:L77)</f>
        <v>0</v>
      </c>
    </row>
    <row r="78" spans="2:13" s="41" customFormat="1" ht="16.5" customHeight="1" thickBot="1" x14ac:dyDescent="0.3">
      <c r="B78" s="222"/>
      <c r="C78" s="223" t="s">
        <v>238</v>
      </c>
      <c r="D78" s="473" t="s">
        <v>409</v>
      </c>
      <c r="E78" s="473"/>
      <c r="F78" s="474"/>
      <c r="G78" s="224">
        <f t="shared" ref="G78:L78" si="14">G26+G32+G42+G49+G59+G65+G73+G75+G77</f>
        <v>0</v>
      </c>
      <c r="H78" s="224">
        <f t="shared" si="14"/>
        <v>0</v>
      </c>
      <c r="I78" s="224">
        <f t="shared" si="14"/>
        <v>0</v>
      </c>
      <c r="J78" s="224">
        <f t="shared" si="14"/>
        <v>0</v>
      </c>
      <c r="K78" s="224">
        <f t="shared" si="14"/>
        <v>0</v>
      </c>
      <c r="L78" s="224">
        <f t="shared" si="14"/>
        <v>0</v>
      </c>
      <c r="M78" s="225">
        <f>M26+M32+M42+M49+M59+M65+M73++M75+M77</f>
        <v>0</v>
      </c>
    </row>
    <row r="79" spans="2:13" x14ac:dyDescent="0.25">
      <c r="B79" s="95"/>
      <c r="C79" s="226" t="s">
        <v>239</v>
      </c>
      <c r="D79" s="469" t="s">
        <v>127</v>
      </c>
      <c r="E79" s="469"/>
      <c r="F79" s="470"/>
      <c r="G79" s="288">
        <f>IF(ISBLANK(G16),0,(VLOOKUP(G16,SubsidyLimits[],4)))</f>
        <v>0</v>
      </c>
      <c r="H79" s="288">
        <f>IF(ISBLANK(H16),0,(VLOOKUP(H16,SubsidyLimits[],4)))</f>
        <v>0</v>
      </c>
      <c r="I79" s="288">
        <f>IF(ISBLANK(I16),0,(VLOOKUP(I16,SubsidyLimits[],4)))</f>
        <v>0</v>
      </c>
      <c r="J79" s="288">
        <f>IF(ISBLANK(J16),0,(VLOOKUP(J16,SubsidyLimits[],4)))</f>
        <v>0</v>
      </c>
      <c r="K79" s="288">
        <f>IF(ISBLANK(K16),0,(VLOOKUP(K16,SubsidyLimits[],4)))</f>
        <v>0</v>
      </c>
      <c r="L79" s="288">
        <f>IF(ISBLANK(L16),0,(VLOOKUP(L16,SubsidyLimits[],4)))</f>
        <v>0</v>
      </c>
      <c r="M79" s="287">
        <f>SUM(G79:L79)</f>
        <v>0</v>
      </c>
    </row>
    <row r="80" spans="2:13" ht="15" customHeight="1" thickBot="1" x14ac:dyDescent="0.3">
      <c r="B80" s="95"/>
      <c r="C80" s="227" t="s">
        <v>268</v>
      </c>
      <c r="D80" s="471" t="s">
        <v>410</v>
      </c>
      <c r="E80" s="471"/>
      <c r="F80" s="472"/>
      <c r="G80" s="290">
        <f>(G78-G79)</f>
        <v>0</v>
      </c>
      <c r="H80" s="290">
        <f t="shared" ref="H80:L80" si="15">(H78-H79)</f>
        <v>0</v>
      </c>
      <c r="I80" s="290">
        <f t="shared" si="15"/>
        <v>0</v>
      </c>
      <c r="J80" s="290">
        <f t="shared" si="15"/>
        <v>0</v>
      </c>
      <c r="K80" s="290">
        <f t="shared" si="15"/>
        <v>0</v>
      </c>
      <c r="L80" s="290">
        <f t="shared" si="15"/>
        <v>0</v>
      </c>
      <c r="M80" s="286"/>
    </row>
    <row r="81" spans="2:13" s="39" customFormat="1" ht="15" customHeight="1" thickBot="1" x14ac:dyDescent="0.3">
      <c r="B81" s="228"/>
      <c r="C81" s="229" t="s">
        <v>279</v>
      </c>
      <c r="D81" s="468" t="s">
        <v>240</v>
      </c>
      <c r="E81" s="468"/>
      <c r="F81" s="468"/>
      <c r="G81" s="230"/>
      <c r="H81" s="231"/>
      <c r="I81" s="231"/>
      <c r="J81" s="231"/>
      <c r="K81" s="231"/>
      <c r="L81" s="231"/>
      <c r="M81" s="231"/>
    </row>
    <row r="82" spans="2:13" x14ac:dyDescent="0.25">
      <c r="B82" s="95"/>
      <c r="C82" s="176"/>
      <c r="D82" s="181" t="s">
        <v>26</v>
      </c>
      <c r="E82" s="461" t="s">
        <v>241</v>
      </c>
      <c r="F82" s="461"/>
      <c r="G82" s="198" t="e" cm="1">
        <f t="array" ref="G82">M78/(COUNT(_xlfn._xlws.FILTER(G78:L78,G78:L78&gt;0)))</f>
        <v>#DIV/0!</v>
      </c>
      <c r="H82" s="49"/>
      <c r="I82" s="49"/>
      <c r="J82" s="49"/>
      <c r="K82" s="49"/>
      <c r="L82" s="49"/>
      <c r="M82" s="49"/>
    </row>
    <row r="83" spans="2:13" ht="15.75" thickBot="1" x14ac:dyDescent="0.3">
      <c r="B83" s="95"/>
      <c r="C83" s="176"/>
      <c r="D83" s="194" t="s">
        <v>30</v>
      </c>
      <c r="E83" s="462" t="s">
        <v>242</v>
      </c>
      <c r="F83" s="462"/>
      <c r="G83" s="285" t="e" cm="1">
        <f t="array" ref="G83">M79/(COUNT(_xlfn._xlws.FILTER(G79:L79,G79:L79&gt;0)))</f>
        <v>#DIV/0!</v>
      </c>
      <c r="H83" s="49"/>
      <c r="I83" s="49"/>
      <c r="J83" s="49"/>
      <c r="K83" s="49"/>
      <c r="L83" s="49"/>
      <c r="M83" s="49"/>
    </row>
    <row r="85" spans="2:13" x14ac:dyDescent="0.25">
      <c r="G85" s="282"/>
    </row>
    <row r="86" spans="2:13" x14ac:dyDescent="0.25">
      <c r="G86" s="282"/>
    </row>
  </sheetData>
  <sheetProtection algorithmName="SHA-512" hashValue="jpcxZlu+q8XSf2kp8JkB10hW1XccZnw+20ZMr5pcWiOsIgx3y6nedmoAB5Ibts5a1k8kNLMhn3KfW3TQevf0Hw==" saltValue="aCZGFYewrYfSo8tNi1SG5Q==" spinCount="100000" sheet="1" objects="1" scenarios="1"/>
  <protectedRanges>
    <protectedRange sqref="G7:L7 G10:L11 G13:L17 G20:L25 F25 G28:L31 F31 G34:L41 F41 G44:L48 F48 G51:L58 F58 G61:L64 F64 G67:L72 F72 G75:L75 G77:L77" name="EditableFields"/>
  </protectedRanges>
  <mergeCells count="76">
    <mergeCell ref="E38:F38"/>
    <mergeCell ref="E34:F34"/>
    <mergeCell ref="E35:F35"/>
    <mergeCell ref="E37:F37"/>
    <mergeCell ref="E36:F36"/>
    <mergeCell ref="D19:L19"/>
    <mergeCell ref="E7:F7"/>
    <mergeCell ref="E10:F10"/>
    <mergeCell ref="B5:M5"/>
    <mergeCell ref="B1:M1"/>
    <mergeCell ref="I3:M3"/>
    <mergeCell ref="I2:M2"/>
    <mergeCell ref="B2:H2"/>
    <mergeCell ref="B3:H3"/>
    <mergeCell ref="E17:F17"/>
    <mergeCell ref="E16:F16"/>
    <mergeCell ref="E15:F15"/>
    <mergeCell ref="E14:F14"/>
    <mergeCell ref="C8:L8"/>
    <mergeCell ref="E13:F13"/>
    <mergeCell ref="D12:L12"/>
    <mergeCell ref="E42:F42"/>
    <mergeCell ref="D43:M43"/>
    <mergeCell ref="E39:F39"/>
    <mergeCell ref="E20:F20"/>
    <mergeCell ref="E21:F21"/>
    <mergeCell ref="E24:F24"/>
    <mergeCell ref="E23:F23"/>
    <mergeCell ref="E22:F22"/>
    <mergeCell ref="E26:F26"/>
    <mergeCell ref="E30:F30"/>
    <mergeCell ref="E29:F29"/>
    <mergeCell ref="E28:F28"/>
    <mergeCell ref="E32:F32"/>
    <mergeCell ref="D27:M27"/>
    <mergeCell ref="E40:F40"/>
    <mergeCell ref="D33:M33"/>
    <mergeCell ref="D9:L9"/>
    <mergeCell ref="E11:F11"/>
    <mergeCell ref="C18:L18"/>
    <mergeCell ref="D66:M66"/>
    <mergeCell ref="E52:F52"/>
    <mergeCell ref="E51:F51"/>
    <mergeCell ref="E59:F59"/>
    <mergeCell ref="D60:M60"/>
    <mergeCell ref="E62:F62"/>
    <mergeCell ref="E61:F61"/>
    <mergeCell ref="E45:F45"/>
    <mergeCell ref="E44:F44"/>
    <mergeCell ref="E49:F49"/>
    <mergeCell ref="D50:M50"/>
    <mergeCell ref="E57:F57"/>
    <mergeCell ref="E56:F56"/>
    <mergeCell ref="E46:F46"/>
    <mergeCell ref="E63:F63"/>
    <mergeCell ref="D74:M74"/>
    <mergeCell ref="E75:F75"/>
    <mergeCell ref="D78:F78"/>
    <mergeCell ref="E55:F55"/>
    <mergeCell ref="E47:F47"/>
    <mergeCell ref="E65:F65"/>
    <mergeCell ref="E54:F54"/>
    <mergeCell ref="E53:F53"/>
    <mergeCell ref="E82:F82"/>
    <mergeCell ref="E83:F83"/>
    <mergeCell ref="D76:M76"/>
    <mergeCell ref="E77:F77"/>
    <mergeCell ref="E67:F67"/>
    <mergeCell ref="E68:F68"/>
    <mergeCell ref="E69:F69"/>
    <mergeCell ref="E70:F70"/>
    <mergeCell ref="E71:F71"/>
    <mergeCell ref="E73:F73"/>
    <mergeCell ref="D81:F81"/>
    <mergeCell ref="D79:F79"/>
    <mergeCell ref="D80:F80"/>
  </mergeCells>
  <phoneticPr fontId="8" type="noConversion"/>
  <conditionalFormatting sqref="G80:M80">
    <cfRule type="cellIs" dxfId="15" priority="1" operator="greaterThan">
      <formula>0</formula>
    </cfRule>
  </conditionalFormatting>
  <dataValidations count="2">
    <dataValidation type="list" allowBlank="1" showInputMessage="1" showErrorMessage="1" sqref="G13:L13" xr:uid="{ACA32E2A-4904-4FA9-B177-6D11581E3C9C}">
      <formula1>"Rehabilitation,New Construction"</formula1>
    </dataValidation>
    <dataValidation type="list" allowBlank="1" showInputMessage="1" showErrorMessage="1" sqref="G15:L15" xr:uid="{7371D53E-7719-4FF2-B73C-00A93C152625}">
      <formula1>"Single Fam. Detached,Duplex,Condominium,Townhouse,Other"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4AE0-DB07-4C32-B1DE-40CCA43DF988}">
  <sheetPr>
    <tabColor theme="8" tint="0.79998168889431442"/>
  </sheetPr>
  <dimension ref="B1:M74"/>
  <sheetViews>
    <sheetView workbookViewId="0">
      <selection activeCell="E9" sqref="E9"/>
    </sheetView>
  </sheetViews>
  <sheetFormatPr defaultRowHeight="14.25" x14ac:dyDescent="0.2"/>
  <cols>
    <col min="1" max="1" width="9.140625" style="49"/>
    <col min="2" max="2" width="2.7109375" style="52" bestFit="1" customWidth="1"/>
    <col min="3" max="3" width="3.42578125" style="52" customWidth="1"/>
    <col min="4" max="4" width="50.42578125" style="49" bestFit="1" customWidth="1"/>
    <col min="5" max="12" width="16.28515625" style="49" customWidth="1"/>
    <col min="13" max="16384" width="9.140625" style="49"/>
  </cols>
  <sheetData>
    <row r="1" spans="2:13" ht="15.75" x14ac:dyDescent="0.2">
      <c r="B1" s="383" t="s">
        <v>413</v>
      </c>
      <c r="C1" s="384"/>
      <c r="D1" s="384"/>
      <c r="E1" s="384"/>
      <c r="F1" s="384"/>
      <c r="G1" s="384"/>
      <c r="H1" s="384"/>
      <c r="I1" s="384"/>
      <c r="J1" s="385"/>
      <c r="K1" s="253"/>
      <c r="L1" s="253"/>
      <c r="M1" s="253"/>
    </row>
    <row r="2" spans="2:13" ht="15" customHeight="1" x14ac:dyDescent="0.25">
      <c r="B2" s="386" t="s">
        <v>138</v>
      </c>
      <c r="C2" s="387"/>
      <c r="D2" s="387"/>
      <c r="E2" s="387"/>
      <c r="F2" s="388">
        <f>'A. Project Summary'!E6</f>
        <v>0</v>
      </c>
      <c r="G2" s="388"/>
      <c r="H2" s="388"/>
      <c r="I2" s="388"/>
      <c r="J2" s="389"/>
      <c r="K2" s="136"/>
      <c r="L2" s="136"/>
      <c r="M2" s="136"/>
    </row>
    <row r="3" spans="2:13" x14ac:dyDescent="0.2">
      <c r="B3" s="390" t="s">
        <v>122</v>
      </c>
      <c r="C3" s="391"/>
      <c r="D3" s="391"/>
      <c r="E3" s="391"/>
      <c r="F3" s="392">
        <f>'A. Project Summary'!E8</f>
        <v>0</v>
      </c>
      <c r="G3" s="392"/>
      <c r="H3" s="392"/>
      <c r="I3" s="392"/>
      <c r="J3" s="393"/>
      <c r="K3" s="98"/>
      <c r="L3" s="98"/>
      <c r="M3" s="98"/>
    </row>
    <row r="5" spans="2:13" ht="75" customHeight="1" x14ac:dyDescent="0.2">
      <c r="B5" s="382" t="s">
        <v>415</v>
      </c>
      <c r="C5" s="382"/>
      <c r="D5" s="382"/>
      <c r="E5" s="382"/>
      <c r="F5" s="382"/>
      <c r="G5" s="382"/>
      <c r="H5" s="382"/>
      <c r="I5" s="382"/>
      <c r="J5" s="382"/>
      <c r="K5" s="252"/>
      <c r="L5" s="252"/>
      <c r="M5" s="252"/>
    </row>
    <row r="6" spans="2:13" ht="15" customHeight="1" x14ac:dyDescent="0.2">
      <c r="B6" s="242"/>
      <c r="C6" s="242"/>
      <c r="D6" s="242"/>
      <c r="E6" s="242"/>
      <c r="F6" s="242"/>
      <c r="G6" s="242"/>
      <c r="H6" s="242"/>
      <c r="I6" s="242"/>
      <c r="J6" s="242"/>
      <c r="K6" s="242"/>
      <c r="L6" s="242"/>
      <c r="M6" s="242"/>
    </row>
    <row r="7" spans="2:13" ht="30" customHeight="1" x14ac:dyDescent="0.2">
      <c r="E7" s="244" t="str">
        <f>'F. HOME Budget'!G7</f>
        <v>Street Address 1</v>
      </c>
      <c r="F7" s="244" t="str">
        <f>'F. HOME Budget'!H7</f>
        <v>Street Address 2</v>
      </c>
      <c r="G7" s="244" t="str">
        <f>'F. HOME Budget'!I7</f>
        <v>Street Address 3</v>
      </c>
      <c r="H7" s="244" t="str">
        <f>'F. HOME Budget'!J7</f>
        <v>Street Address 4</v>
      </c>
      <c r="I7" s="244" t="str">
        <f>'F. HOME Budget'!K7</f>
        <v>Street Address 5</v>
      </c>
      <c r="J7" s="244" t="str">
        <f>'F. HOME Budget'!L7</f>
        <v>Street Address 6</v>
      </c>
      <c r="K7" s="243"/>
      <c r="L7" s="243"/>
    </row>
    <row r="8" spans="2:13" ht="15" x14ac:dyDescent="0.25">
      <c r="B8" s="232" t="s">
        <v>14</v>
      </c>
      <c r="C8" s="404" t="s">
        <v>355</v>
      </c>
      <c r="D8" s="404"/>
      <c r="E8" s="404"/>
      <c r="F8" s="404"/>
      <c r="G8" s="404"/>
      <c r="H8" s="404"/>
      <c r="I8" s="404"/>
      <c r="J8" s="405"/>
      <c r="K8" s="133"/>
      <c r="L8" s="133"/>
    </row>
    <row r="9" spans="2:13" x14ac:dyDescent="0.2">
      <c r="C9" s="235" t="s">
        <v>26</v>
      </c>
      <c r="D9" s="54" t="s">
        <v>304</v>
      </c>
      <c r="E9" s="145"/>
      <c r="F9" s="145"/>
      <c r="G9" s="145"/>
      <c r="H9" s="145"/>
      <c r="I9" s="145"/>
      <c r="J9" s="145"/>
    </row>
    <row r="10" spans="2:13" x14ac:dyDescent="0.2">
      <c r="C10" s="235" t="s">
        <v>30</v>
      </c>
      <c r="D10" s="54" t="s">
        <v>305</v>
      </c>
      <c r="E10" s="143" t="str">
        <f>IF(E9="","",VLOOKUP(E9,IncomeLimits[#All],5,TRUE))</f>
        <v/>
      </c>
      <c r="F10" s="143" t="str">
        <f>IF(F9="","",VLOOKUP(F9,IncomeLimits[#All],5,TRUE))</f>
        <v/>
      </c>
      <c r="G10" s="143" t="str">
        <f>IF(G9="","",VLOOKUP(G9,IncomeLimits[#All],5,TRUE))</f>
        <v/>
      </c>
      <c r="H10" s="143" t="str">
        <f>IF(H9="","",VLOOKUP(H9,IncomeLimits[#All],5,TRUE))</f>
        <v/>
      </c>
      <c r="I10" s="143" t="str">
        <f>IF(I9="","",VLOOKUP(I9,IncomeLimits[#All],5,TRUE))</f>
        <v/>
      </c>
      <c r="J10" s="143" t="str">
        <f>IF(J9="","",VLOOKUP(J9,IncomeLimits[#All],5,TRUE))</f>
        <v/>
      </c>
    </row>
    <row r="11" spans="2:13" x14ac:dyDescent="0.2">
      <c r="C11" s="235" t="s">
        <v>31</v>
      </c>
      <c r="D11" s="54" t="s">
        <v>306</v>
      </c>
      <c r="E11" s="128"/>
      <c r="F11" s="128"/>
      <c r="G11" s="128"/>
      <c r="H11" s="128"/>
      <c r="I11" s="128"/>
      <c r="J11" s="128"/>
    </row>
    <row r="12" spans="2:13" x14ac:dyDescent="0.2">
      <c r="C12" s="235" t="s">
        <v>32</v>
      </c>
      <c r="D12" s="54" t="s">
        <v>307</v>
      </c>
      <c r="E12" s="91" t="str">
        <f>IF(E11="","",E11/(E10/0.8))</f>
        <v/>
      </c>
      <c r="F12" s="91" t="str">
        <f t="shared" ref="F12:J12" si="0">IF(F11="","",F11/(F10/0.8))</f>
        <v/>
      </c>
      <c r="G12" s="91" t="str">
        <f t="shared" si="0"/>
        <v/>
      </c>
      <c r="H12" s="91" t="str">
        <f t="shared" si="0"/>
        <v/>
      </c>
      <c r="I12" s="91" t="str">
        <f t="shared" si="0"/>
        <v/>
      </c>
      <c r="J12" s="91" t="str">
        <f t="shared" si="0"/>
        <v/>
      </c>
    </row>
    <row r="13" spans="2:13" ht="22.5" customHeight="1" x14ac:dyDescent="0.2">
      <c r="C13" s="271" t="s">
        <v>33</v>
      </c>
      <c r="D13" s="272" t="s">
        <v>356</v>
      </c>
      <c r="E13" s="254" t="str" cm="1">
        <f t="array" ref="E13">_xlfn.IFS(ISBLANK(E11),"",E11&gt;E10,"AMI exceeds HOME limits",E11&lt;=E10,"AMI is within HOME limits")</f>
        <v/>
      </c>
      <c r="F13" s="254" t="str" cm="1">
        <f t="array" ref="F13">_xlfn.IFS(ISBLANK(F11),"",F11&gt;F10,"AMI exceeds HOME limits",F11&lt;=F10,"AMI is within HOME limits")</f>
        <v/>
      </c>
      <c r="G13" s="254" t="str" cm="1">
        <f t="array" ref="G13">_xlfn.IFS(ISBLANK(G11),"",G11&gt;G10,"AMI exceeds HOME limits",G11&lt;=G10,"AMI is within HOME limits")</f>
        <v/>
      </c>
      <c r="H13" s="254" t="str" cm="1">
        <f t="array" ref="H13">_xlfn.IFS(ISBLANK(H11),"",H11&gt;H10,"AMI exceeds HOME limits",H11&lt;=H10,"AMI is within HOME limits")</f>
        <v/>
      </c>
      <c r="I13" s="254" t="str" cm="1">
        <f t="array" ref="I13">_xlfn.IFS(ISBLANK(I11),"",I11&gt;I10,"AMI exceeds HOME limits",I11&lt;=I10,"AMI is within HOME limits")</f>
        <v/>
      </c>
      <c r="J13" s="254" t="str" cm="1">
        <f t="array" ref="J13">_xlfn.IFS(ISBLANK(J11),"",J11&gt;J10,"AMI exceeds HOME limits",J11&lt;=J10,"AMI is within HOME limits")</f>
        <v/>
      </c>
    </row>
    <row r="14" spans="2:13" ht="15" x14ac:dyDescent="0.25">
      <c r="C14" s="69" t="s">
        <v>353</v>
      </c>
      <c r="D14" s="68"/>
      <c r="E14" s="68"/>
      <c r="F14" s="68"/>
      <c r="G14" s="68"/>
      <c r="H14" s="68"/>
      <c r="I14" s="68"/>
      <c r="J14" s="54"/>
    </row>
    <row r="15" spans="2:13" x14ac:dyDescent="0.2">
      <c r="C15" s="235" t="s">
        <v>35</v>
      </c>
      <c r="D15" s="54" t="s">
        <v>308</v>
      </c>
      <c r="E15" s="143">
        <f>E11/12</f>
        <v>0</v>
      </c>
      <c r="F15" s="143">
        <f t="shared" ref="F15:J15" si="1">F11/12</f>
        <v>0</v>
      </c>
      <c r="G15" s="143">
        <f t="shared" si="1"/>
        <v>0</v>
      </c>
      <c r="H15" s="143">
        <f t="shared" si="1"/>
        <v>0</v>
      </c>
      <c r="I15" s="143">
        <f t="shared" si="1"/>
        <v>0</v>
      </c>
      <c r="J15" s="143">
        <f t="shared" si="1"/>
        <v>0</v>
      </c>
    </row>
    <row r="16" spans="2:13" x14ac:dyDescent="0.2">
      <c r="C16" s="235" t="s">
        <v>40</v>
      </c>
      <c r="D16" s="54" t="s">
        <v>309</v>
      </c>
      <c r="E16" s="239">
        <v>0.3</v>
      </c>
      <c r="F16" s="239">
        <v>0.3</v>
      </c>
      <c r="G16" s="239">
        <v>0.3</v>
      </c>
      <c r="H16" s="239">
        <v>0.3</v>
      </c>
      <c r="I16" s="239">
        <v>0.3</v>
      </c>
      <c r="J16" s="239">
        <v>0.3</v>
      </c>
    </row>
    <row r="17" spans="3:11" x14ac:dyDescent="0.2">
      <c r="C17" s="235" t="s">
        <v>41</v>
      </c>
      <c r="D17" s="54" t="s">
        <v>310</v>
      </c>
      <c r="E17" s="143">
        <f>E15*E16</f>
        <v>0</v>
      </c>
      <c r="F17" s="143">
        <f t="shared" ref="F17:J17" si="2">F15*F16</f>
        <v>0</v>
      </c>
      <c r="G17" s="143">
        <f t="shared" si="2"/>
        <v>0</v>
      </c>
      <c r="H17" s="143">
        <f t="shared" si="2"/>
        <v>0</v>
      </c>
      <c r="I17" s="143">
        <f t="shared" si="2"/>
        <v>0</v>
      </c>
      <c r="J17" s="143">
        <f t="shared" si="2"/>
        <v>0</v>
      </c>
    </row>
    <row r="18" spans="3:11" x14ac:dyDescent="0.2">
      <c r="C18" s="238" t="s">
        <v>47</v>
      </c>
      <c r="D18" s="64" t="s">
        <v>394</v>
      </c>
      <c r="E18" s="128"/>
      <c r="F18" s="128"/>
      <c r="G18" s="128"/>
      <c r="H18" s="128"/>
      <c r="I18" s="128"/>
      <c r="J18" s="128"/>
    </row>
    <row r="19" spans="3:11" x14ac:dyDescent="0.2">
      <c r="C19" s="238" t="s">
        <v>62</v>
      </c>
      <c r="D19" s="64" t="s">
        <v>311</v>
      </c>
      <c r="E19" s="233"/>
      <c r="F19" s="233"/>
      <c r="G19" s="233"/>
      <c r="H19" s="233"/>
      <c r="I19" s="233"/>
      <c r="J19" s="233"/>
    </row>
    <row r="20" spans="3:11" x14ac:dyDescent="0.2">
      <c r="C20" s="238" t="s">
        <v>314</v>
      </c>
      <c r="D20" s="64" t="s">
        <v>405</v>
      </c>
      <c r="E20" s="143">
        <f>E18-E19</f>
        <v>0</v>
      </c>
      <c r="F20" s="143">
        <f t="shared" ref="F20:J20" si="3">F18-F19</f>
        <v>0</v>
      </c>
      <c r="G20" s="143">
        <f t="shared" si="3"/>
        <v>0</v>
      </c>
      <c r="H20" s="143">
        <f t="shared" si="3"/>
        <v>0</v>
      </c>
      <c r="I20" s="143">
        <f t="shared" si="3"/>
        <v>0</v>
      </c>
      <c r="J20" s="143">
        <f t="shared" si="3"/>
        <v>0</v>
      </c>
    </row>
    <row r="21" spans="3:11" ht="15" x14ac:dyDescent="0.2">
      <c r="C21" s="235" t="s">
        <v>316</v>
      </c>
      <c r="D21" s="275" t="s">
        <v>404</v>
      </c>
      <c r="E21" s="273" t="str">
        <f>IF((('F. HOME Budget'!G78+'G. Homebuyer Affordability'!E20)&gt;VLOOKUP('F. HOME Budget'!G16,'I. HOME Subsidy Limits'!B:E,4,FALSE)),"YES","NO")</f>
        <v>NO</v>
      </c>
      <c r="F21" s="273" t="str">
        <f>IF((('F. HOME Budget'!H78+'G. Homebuyer Affordability'!F20)&gt;VLOOKUP('F. HOME Budget'!H16,'I. HOME Subsidy Limits'!B:E,4,FALSE)),"YES","NO")</f>
        <v>NO</v>
      </c>
      <c r="G21" s="273" t="str">
        <f>IF((('F. HOME Budget'!I78+'G. Homebuyer Affordability'!G20)&gt;VLOOKUP('F. HOME Budget'!I16,'I. HOME Subsidy Limits'!B:E,4,FALSE)),"YES","NO")</f>
        <v>NO</v>
      </c>
      <c r="H21" s="273" t="str">
        <f>IF((('F. HOME Budget'!J78+'G. Homebuyer Affordability'!H20)&gt;VLOOKUP('F. HOME Budget'!J16,'I. HOME Subsidy Limits'!B:E,4,FALSE)),"YES","NO")</f>
        <v>NO</v>
      </c>
      <c r="I21" s="273" t="str">
        <f>IF((('F. HOME Budget'!K78+'G. Homebuyer Affordability'!I20)&gt;VLOOKUP('F. HOME Budget'!K16,'I. HOME Subsidy Limits'!B:E,4,FALSE)),"YES","NO")</f>
        <v>NO</v>
      </c>
      <c r="J21" s="273" t="str">
        <f>IF((('F. HOME Budget'!L78+'G. Homebuyer Affordability'!J20)&gt;VLOOKUP('F. HOME Budget'!L16,'I. HOME Subsidy Limits'!B:E,4,FALSE)),"YES","NO")</f>
        <v>NO</v>
      </c>
    </row>
    <row r="22" spans="3:11" x14ac:dyDescent="0.2">
      <c r="C22" s="238" t="s">
        <v>318</v>
      </c>
      <c r="D22" s="54" t="s">
        <v>312</v>
      </c>
      <c r="E22" s="233"/>
      <c r="F22" s="233"/>
      <c r="G22" s="233"/>
      <c r="H22" s="233"/>
      <c r="I22" s="233"/>
      <c r="J22" s="233"/>
    </row>
    <row r="23" spans="3:11" x14ac:dyDescent="0.2">
      <c r="C23" s="235" t="s">
        <v>321</v>
      </c>
      <c r="D23" s="64" t="s">
        <v>313</v>
      </c>
      <c r="E23" s="144">
        <f>E19+E22</f>
        <v>0</v>
      </c>
      <c r="F23" s="144">
        <f t="shared" ref="F23:J23" si="4">F19+F22</f>
        <v>0</v>
      </c>
      <c r="G23" s="144">
        <f t="shared" si="4"/>
        <v>0</v>
      </c>
      <c r="H23" s="144">
        <f t="shared" si="4"/>
        <v>0</v>
      </c>
      <c r="I23" s="144">
        <f t="shared" si="4"/>
        <v>0</v>
      </c>
      <c r="J23" s="144">
        <f t="shared" si="4"/>
        <v>0</v>
      </c>
    </row>
    <row r="24" spans="3:11" x14ac:dyDescent="0.2">
      <c r="C24" s="235" t="s">
        <v>322</v>
      </c>
      <c r="D24" s="54" t="s">
        <v>315</v>
      </c>
      <c r="E24" s="233"/>
      <c r="F24" s="233"/>
      <c r="G24" s="233"/>
      <c r="H24" s="233"/>
      <c r="I24" s="233"/>
      <c r="J24" s="233"/>
    </row>
    <row r="25" spans="3:11" x14ac:dyDescent="0.2">
      <c r="C25" s="235" t="s">
        <v>324</v>
      </c>
      <c r="D25" s="54" t="s">
        <v>317</v>
      </c>
      <c r="E25" s="144">
        <f>'F. HOME Budget'!G75</f>
        <v>0</v>
      </c>
      <c r="F25" s="144">
        <f>'F. HOME Budget'!H75</f>
        <v>0</v>
      </c>
      <c r="G25" s="144">
        <f>'F. HOME Budget'!I75</f>
        <v>0</v>
      </c>
      <c r="H25" s="144">
        <f>'F. HOME Budget'!J75</f>
        <v>0</v>
      </c>
      <c r="I25" s="144">
        <f>'F. HOME Budget'!K75</f>
        <v>0</v>
      </c>
      <c r="J25" s="144">
        <f>'F. HOME Budget'!L75</f>
        <v>0</v>
      </c>
      <c r="K25" s="241"/>
    </row>
    <row r="26" spans="3:11" x14ac:dyDescent="0.2">
      <c r="C26" s="235" t="s">
        <v>326</v>
      </c>
      <c r="D26" s="54" t="s">
        <v>319</v>
      </c>
      <c r="E26" s="233"/>
      <c r="F26" s="233"/>
      <c r="G26" s="233"/>
      <c r="H26" s="233"/>
      <c r="I26" s="233"/>
      <c r="J26" s="233"/>
    </row>
    <row r="27" spans="3:11" x14ac:dyDescent="0.2">
      <c r="C27" s="235" t="s">
        <v>327</v>
      </c>
      <c r="D27" s="54" t="s">
        <v>320</v>
      </c>
      <c r="E27" s="233"/>
      <c r="F27" s="233"/>
      <c r="G27" s="233"/>
      <c r="H27" s="233"/>
      <c r="I27" s="233"/>
      <c r="J27" s="233"/>
    </row>
    <row r="28" spans="3:11" x14ac:dyDescent="0.2">
      <c r="C28" s="235" t="s">
        <v>329</v>
      </c>
      <c r="D28" s="54" t="s">
        <v>323</v>
      </c>
      <c r="E28" s="144">
        <f t="shared" ref="E28:J28" si="5">E23-E24-E25-E26-E27</f>
        <v>0</v>
      </c>
      <c r="F28" s="144">
        <f t="shared" si="5"/>
        <v>0</v>
      </c>
      <c r="G28" s="144">
        <f t="shared" si="5"/>
        <v>0</v>
      </c>
      <c r="H28" s="144">
        <f t="shared" si="5"/>
        <v>0</v>
      </c>
      <c r="I28" s="144">
        <f t="shared" si="5"/>
        <v>0</v>
      </c>
      <c r="J28" s="144">
        <f t="shared" si="5"/>
        <v>0</v>
      </c>
    </row>
    <row r="29" spans="3:11" x14ac:dyDescent="0.2">
      <c r="C29" s="238" t="s">
        <v>330</v>
      </c>
      <c r="D29" s="54" t="s">
        <v>325</v>
      </c>
      <c r="E29" s="91" t="str">
        <f>IF(E23=0,"",E28/E23)</f>
        <v/>
      </c>
      <c r="F29" s="72"/>
      <c r="G29" s="72"/>
      <c r="H29" s="72"/>
      <c r="I29" s="72"/>
      <c r="J29" s="72"/>
    </row>
    <row r="30" spans="3:11" x14ac:dyDescent="0.2">
      <c r="C30" s="235" t="s">
        <v>331</v>
      </c>
      <c r="D30" s="54" t="s">
        <v>390</v>
      </c>
      <c r="E30" s="141"/>
      <c r="F30" s="141"/>
      <c r="G30" s="141"/>
      <c r="H30" s="141"/>
      <c r="I30" s="141"/>
      <c r="J30" s="141"/>
    </row>
    <row r="31" spans="3:11" x14ac:dyDescent="0.2">
      <c r="C31" s="235" t="s">
        <v>332</v>
      </c>
      <c r="D31" s="64" t="s">
        <v>328</v>
      </c>
      <c r="E31" s="234"/>
      <c r="F31" s="234"/>
      <c r="G31" s="234"/>
      <c r="H31" s="234"/>
      <c r="I31" s="234"/>
      <c r="J31" s="234"/>
    </row>
    <row r="32" spans="3:11" x14ac:dyDescent="0.2">
      <c r="C32" s="235" t="s">
        <v>333</v>
      </c>
      <c r="D32" s="54" t="s">
        <v>337</v>
      </c>
      <c r="E32" s="143" t="str">
        <f>IF(E28&gt;0,(PMT((E30/12),(E31*12),-E28)),"")</f>
        <v/>
      </c>
      <c r="F32" s="143" t="str">
        <f t="shared" ref="F32:J32" si="6">IF(F28&gt;0,(PMT((F30/12),(F31*12),-F28)),"")</f>
        <v/>
      </c>
      <c r="G32" s="143" t="str">
        <f t="shared" si="6"/>
        <v/>
      </c>
      <c r="H32" s="143" t="str">
        <f t="shared" si="6"/>
        <v/>
      </c>
      <c r="I32" s="143" t="str">
        <f t="shared" si="6"/>
        <v/>
      </c>
      <c r="J32" s="143" t="str">
        <f t="shared" si="6"/>
        <v/>
      </c>
    </row>
    <row r="33" spans="2:12" x14ac:dyDescent="0.2">
      <c r="C33" s="235" t="s">
        <v>334</v>
      </c>
      <c r="D33" s="54" t="s">
        <v>338</v>
      </c>
      <c r="E33" s="128"/>
      <c r="F33" s="128"/>
      <c r="G33" s="128"/>
      <c r="H33" s="128"/>
      <c r="I33" s="128"/>
      <c r="J33" s="128"/>
    </row>
    <row r="34" spans="2:12" x14ac:dyDescent="0.2">
      <c r="C34" s="235" t="s">
        <v>335</v>
      </c>
      <c r="D34" s="54" t="s">
        <v>339</v>
      </c>
      <c r="E34" s="128"/>
      <c r="F34" s="128"/>
      <c r="G34" s="128"/>
      <c r="H34" s="128"/>
      <c r="I34" s="128"/>
      <c r="J34" s="128"/>
    </row>
    <row r="35" spans="2:12" x14ac:dyDescent="0.2">
      <c r="C35" s="235" t="s">
        <v>336</v>
      </c>
      <c r="D35" s="54" t="s">
        <v>340</v>
      </c>
      <c r="E35" s="128"/>
      <c r="F35" s="128"/>
      <c r="G35" s="128"/>
      <c r="H35" s="128"/>
      <c r="I35" s="128"/>
      <c r="J35" s="128"/>
    </row>
    <row r="36" spans="2:12" x14ac:dyDescent="0.2">
      <c r="C36" s="235" t="s">
        <v>391</v>
      </c>
      <c r="D36" s="54" t="s">
        <v>341</v>
      </c>
      <c r="E36" s="143" t="e">
        <f>E32+E33+E34+E35</f>
        <v>#VALUE!</v>
      </c>
      <c r="F36" s="143" t="e">
        <f t="shared" ref="F36:J36" si="7">F32+F33+F34+F35</f>
        <v>#VALUE!</v>
      </c>
      <c r="G36" s="143" t="e">
        <f t="shared" si="7"/>
        <v>#VALUE!</v>
      </c>
      <c r="H36" s="143" t="e">
        <f t="shared" si="7"/>
        <v>#VALUE!</v>
      </c>
      <c r="I36" s="143" t="e">
        <f t="shared" si="7"/>
        <v>#VALUE!</v>
      </c>
      <c r="J36" s="143" t="e">
        <f t="shared" si="7"/>
        <v>#VALUE!</v>
      </c>
    </row>
    <row r="37" spans="2:12" x14ac:dyDescent="0.2">
      <c r="C37" s="235" t="s">
        <v>393</v>
      </c>
      <c r="D37" s="54" t="s">
        <v>342</v>
      </c>
      <c r="E37" s="143" t="e">
        <f>(E36/0.3)*12</f>
        <v>#VALUE!</v>
      </c>
      <c r="F37" s="143" t="e">
        <f t="shared" ref="F37:J37" si="8">(F36/0.3)*12</f>
        <v>#VALUE!</v>
      </c>
      <c r="G37" s="143" t="e">
        <f t="shared" si="8"/>
        <v>#VALUE!</v>
      </c>
      <c r="H37" s="143" t="e">
        <f t="shared" si="8"/>
        <v>#VALUE!</v>
      </c>
      <c r="I37" s="143" t="e">
        <f t="shared" si="8"/>
        <v>#VALUE!</v>
      </c>
      <c r="J37" s="143" t="e">
        <f t="shared" si="8"/>
        <v>#VALUE!</v>
      </c>
    </row>
    <row r="38" spans="2:12" x14ac:dyDescent="0.2">
      <c r="C38" s="53" t="s">
        <v>402</v>
      </c>
      <c r="D38" s="54" t="s">
        <v>343</v>
      </c>
      <c r="E38" s="236" t="str">
        <f t="shared" ref="E38:J38" si="9">IF(E11=0,"",(E36*12)/E11)</f>
        <v/>
      </c>
      <c r="F38" s="236" t="str">
        <f t="shared" si="9"/>
        <v/>
      </c>
      <c r="G38" s="236" t="str">
        <f t="shared" si="9"/>
        <v/>
      </c>
      <c r="H38" s="236" t="str">
        <f t="shared" si="9"/>
        <v/>
      </c>
      <c r="I38" s="236" t="str">
        <f t="shared" si="9"/>
        <v/>
      </c>
      <c r="J38" s="236" t="str">
        <f t="shared" si="9"/>
        <v/>
      </c>
    </row>
    <row r="39" spans="2:12" ht="15" x14ac:dyDescent="0.25">
      <c r="C39" s="274" t="s">
        <v>403</v>
      </c>
      <c r="D39" s="54" t="s">
        <v>344</v>
      </c>
      <c r="E39" s="237" t="str">
        <f>IF(E38&lt;=0.3,"YES","NO")</f>
        <v>NO</v>
      </c>
      <c r="F39" s="237" t="str">
        <f t="shared" ref="F39:J39" si="10">IF(F38&lt;=0.3,"YES","NO")</f>
        <v>NO</v>
      </c>
      <c r="G39" s="237" t="str">
        <f t="shared" si="10"/>
        <v>NO</v>
      </c>
      <c r="H39" s="237" t="str">
        <f t="shared" si="10"/>
        <v>NO</v>
      </c>
      <c r="I39" s="237" t="str">
        <f t="shared" si="10"/>
        <v>NO</v>
      </c>
      <c r="J39" s="237" t="str">
        <f t="shared" si="10"/>
        <v>NO</v>
      </c>
    </row>
    <row r="40" spans="2:12" ht="15" x14ac:dyDescent="0.25">
      <c r="B40" s="240"/>
      <c r="C40" s="240"/>
      <c r="D40" s="240"/>
      <c r="E40" s="240"/>
      <c r="F40" s="240"/>
      <c r="G40" s="240"/>
      <c r="H40" s="240"/>
      <c r="I40" s="240"/>
      <c r="J40" s="240"/>
      <c r="K40" s="133"/>
      <c r="L40" s="133"/>
    </row>
    <row r="41" spans="2:12" ht="30" x14ac:dyDescent="0.2">
      <c r="E41" s="244" t="str">
        <f t="shared" ref="E41:J41" si="11">E7</f>
        <v>Street Address 1</v>
      </c>
      <c r="F41" s="244" t="str">
        <f t="shared" si="11"/>
        <v>Street Address 2</v>
      </c>
      <c r="G41" s="244" t="str">
        <f t="shared" si="11"/>
        <v>Street Address 3</v>
      </c>
      <c r="H41" s="244" t="str">
        <f t="shared" si="11"/>
        <v>Street Address 4</v>
      </c>
      <c r="I41" s="244" t="str">
        <f t="shared" si="11"/>
        <v>Street Address 5</v>
      </c>
      <c r="J41" s="244" t="str">
        <f t="shared" si="11"/>
        <v>Street Address 6</v>
      </c>
    </row>
    <row r="42" spans="2:12" ht="15" x14ac:dyDescent="0.25">
      <c r="B42" s="232" t="s">
        <v>15</v>
      </c>
      <c r="C42" s="404" t="s">
        <v>354</v>
      </c>
      <c r="D42" s="404"/>
      <c r="E42" s="404"/>
      <c r="F42" s="404"/>
      <c r="G42" s="404"/>
      <c r="H42" s="404"/>
      <c r="I42" s="404"/>
      <c r="J42" s="405"/>
    </row>
    <row r="43" spans="2:12" x14ac:dyDescent="0.2">
      <c r="C43" s="235" t="s">
        <v>26</v>
      </c>
      <c r="D43" s="54" t="s">
        <v>388</v>
      </c>
      <c r="E43" s="145"/>
      <c r="F43" s="145"/>
      <c r="G43" s="145"/>
      <c r="H43" s="145"/>
      <c r="I43" s="145"/>
      <c r="J43" s="145"/>
    </row>
    <row r="44" spans="2:12" x14ac:dyDescent="0.2">
      <c r="C44" s="235" t="s">
        <v>30</v>
      </c>
      <c r="D44" s="54" t="s">
        <v>305</v>
      </c>
      <c r="E44" s="143" t="str">
        <f>IF(E43="","",VLOOKUP(E43,IncomeLimits[#All],5,TRUE))</f>
        <v/>
      </c>
      <c r="F44" s="143" t="str">
        <f>IF(F43="","",VLOOKUP(F43,IncomeLimits[#All],5,TRUE))</f>
        <v/>
      </c>
      <c r="G44" s="143" t="str">
        <f>IF(G43="","",VLOOKUP(G43,IncomeLimits[#All],5,TRUE))</f>
        <v/>
      </c>
      <c r="H44" s="143" t="str">
        <f>IF(H43="","",VLOOKUP(H43,IncomeLimits[#All],5,TRUE))</f>
        <v/>
      </c>
      <c r="I44" s="143" t="str">
        <f>IF(I43="","",VLOOKUP(I43,IncomeLimits[#All],5,TRUE))</f>
        <v/>
      </c>
      <c r="J44" s="143" t="str">
        <f>IF(J43="","",VLOOKUP(J43,IncomeLimits[#All],5,TRUE))</f>
        <v/>
      </c>
    </row>
    <row r="45" spans="2:12" x14ac:dyDescent="0.2">
      <c r="C45" s="235" t="s">
        <v>31</v>
      </c>
      <c r="D45" s="54" t="s">
        <v>389</v>
      </c>
      <c r="E45" s="128"/>
      <c r="F45" s="128"/>
      <c r="G45" s="128"/>
      <c r="H45" s="128"/>
      <c r="I45" s="128"/>
      <c r="J45" s="128"/>
    </row>
    <row r="46" spans="2:12" x14ac:dyDescent="0.2">
      <c r="C46" s="235" t="s">
        <v>32</v>
      </c>
      <c r="D46" s="54" t="s">
        <v>307</v>
      </c>
      <c r="E46" s="91" t="str">
        <f>IF(E45="","",E45/(E44/0.8))</f>
        <v/>
      </c>
      <c r="F46" s="91" t="str">
        <f t="shared" ref="F46:J46" si="12">IF(F45="","",F45/(F44/0.8))</f>
        <v/>
      </c>
      <c r="G46" s="91" t="str">
        <f t="shared" si="12"/>
        <v/>
      </c>
      <c r="H46" s="91" t="str">
        <f t="shared" si="12"/>
        <v/>
      </c>
      <c r="I46" s="91" t="str">
        <f t="shared" si="12"/>
        <v/>
      </c>
      <c r="J46" s="91" t="str">
        <f t="shared" si="12"/>
        <v/>
      </c>
    </row>
    <row r="47" spans="2:12" ht="22.5" customHeight="1" x14ac:dyDescent="0.2">
      <c r="C47" s="271" t="s">
        <v>33</v>
      </c>
      <c r="D47" s="272" t="s">
        <v>356</v>
      </c>
      <c r="E47" s="254" t="str" cm="1">
        <f t="array" ref="E47">_xlfn.IFS(ISBLANK(E45),"",E45&gt;E44,"AMI exceeds HOME limits",E45&lt;=E44,"AMI is within HOME limits")</f>
        <v/>
      </c>
      <c r="F47" s="254" t="str" cm="1">
        <f t="array" ref="F47">_xlfn.IFS(ISBLANK(F45),"",F45&gt;F44,"AMI exceeds HOME limits",F45&lt;=F44,"AMI is within HOME limits")</f>
        <v/>
      </c>
      <c r="G47" s="254" t="str" cm="1">
        <f t="array" ref="G47">_xlfn.IFS(ISBLANK(G45),"",G45&gt;G44,"AMI exceeds HOME limits",G45&lt;=G44,"AMI is within HOME limits")</f>
        <v/>
      </c>
      <c r="H47" s="254" t="str" cm="1">
        <f t="array" ref="H47">_xlfn.IFS(ISBLANK(H45),"",H45&gt;H44,"AMI exceeds HOME limits",H45&lt;=H44,"AMI is within HOME limits")</f>
        <v/>
      </c>
      <c r="I47" s="254" t="str" cm="1">
        <f t="array" ref="I47">_xlfn.IFS(ISBLANK(I45),"",I45&gt;I44,"AMI exceeds HOME limits",I45&lt;=I44,"AMI is within HOME limits")</f>
        <v/>
      </c>
      <c r="J47" s="254" t="str" cm="1">
        <f t="array" ref="J47">_xlfn.IFS(ISBLANK(J45),"",J45&gt;J44,"AMI exceeds HOME limits",J45&lt;=J44,"AMI is within HOME limits")</f>
        <v/>
      </c>
    </row>
    <row r="48" spans="2:12" ht="15" x14ac:dyDescent="0.25">
      <c r="C48" s="69" t="s">
        <v>353</v>
      </c>
      <c r="D48" s="68"/>
      <c r="E48" s="68"/>
      <c r="F48" s="68"/>
      <c r="G48" s="68"/>
      <c r="H48" s="68"/>
      <c r="I48" s="68"/>
      <c r="J48" s="54"/>
    </row>
    <row r="49" spans="3:10" x14ac:dyDescent="0.2">
      <c r="C49" s="235" t="s">
        <v>35</v>
      </c>
      <c r="D49" s="54" t="s">
        <v>387</v>
      </c>
      <c r="E49" s="143">
        <f>E45/12</f>
        <v>0</v>
      </c>
      <c r="F49" s="143">
        <f t="shared" ref="F49:J49" si="13">F45/12</f>
        <v>0</v>
      </c>
      <c r="G49" s="143">
        <f t="shared" si="13"/>
        <v>0</v>
      </c>
      <c r="H49" s="143">
        <f t="shared" si="13"/>
        <v>0</v>
      </c>
      <c r="I49" s="143">
        <f t="shared" si="13"/>
        <v>0</v>
      </c>
      <c r="J49" s="143">
        <f t="shared" si="13"/>
        <v>0</v>
      </c>
    </row>
    <row r="50" spans="3:10" x14ac:dyDescent="0.2">
      <c r="C50" s="235" t="s">
        <v>40</v>
      </c>
      <c r="D50" s="54" t="s">
        <v>309</v>
      </c>
      <c r="E50" s="239">
        <v>0.3</v>
      </c>
      <c r="F50" s="239">
        <v>0.3</v>
      </c>
      <c r="G50" s="239">
        <v>0.3</v>
      </c>
      <c r="H50" s="239">
        <v>0.3</v>
      </c>
      <c r="I50" s="239">
        <v>0.3</v>
      </c>
      <c r="J50" s="239">
        <v>0.3</v>
      </c>
    </row>
    <row r="51" spans="3:10" x14ac:dyDescent="0.2">
      <c r="C51" s="235" t="s">
        <v>41</v>
      </c>
      <c r="D51" s="54" t="s">
        <v>310</v>
      </c>
      <c r="E51" s="143">
        <f>E49*E50</f>
        <v>0</v>
      </c>
      <c r="F51" s="143">
        <f t="shared" ref="F51:J51" si="14">F49*F50</f>
        <v>0</v>
      </c>
      <c r="G51" s="143">
        <f t="shared" si="14"/>
        <v>0</v>
      </c>
      <c r="H51" s="143">
        <f t="shared" si="14"/>
        <v>0</v>
      </c>
      <c r="I51" s="143">
        <f t="shared" si="14"/>
        <v>0</v>
      </c>
      <c r="J51" s="143">
        <f t="shared" si="14"/>
        <v>0</v>
      </c>
    </row>
    <row r="52" spans="3:10" x14ac:dyDescent="0.2">
      <c r="C52" s="238" t="s">
        <v>47</v>
      </c>
      <c r="D52" s="64" t="s">
        <v>392</v>
      </c>
      <c r="E52" s="128"/>
      <c r="F52" s="128"/>
      <c r="G52" s="128"/>
      <c r="H52" s="128"/>
      <c r="I52" s="128"/>
      <c r="J52" s="128"/>
    </row>
    <row r="53" spans="3:10" x14ac:dyDescent="0.2">
      <c r="C53" s="238" t="s">
        <v>62</v>
      </c>
      <c r="D53" s="64" t="s">
        <v>386</v>
      </c>
      <c r="E53" s="233"/>
      <c r="F53" s="233"/>
      <c r="G53" s="233"/>
      <c r="H53" s="233"/>
      <c r="I53" s="233"/>
      <c r="J53" s="233"/>
    </row>
    <row r="54" spans="3:10" x14ac:dyDescent="0.2">
      <c r="C54" s="238" t="s">
        <v>314</v>
      </c>
      <c r="D54" s="64" t="s">
        <v>407</v>
      </c>
      <c r="E54" s="143">
        <f>E52-E53</f>
        <v>0</v>
      </c>
      <c r="F54" s="143">
        <f t="shared" ref="F54:J54" si="15">F52-F53</f>
        <v>0</v>
      </c>
      <c r="G54" s="143">
        <f t="shared" si="15"/>
        <v>0</v>
      </c>
      <c r="H54" s="143">
        <f t="shared" si="15"/>
        <v>0</v>
      </c>
      <c r="I54" s="143">
        <f t="shared" si="15"/>
        <v>0</v>
      </c>
      <c r="J54" s="143">
        <f t="shared" si="15"/>
        <v>0</v>
      </c>
    </row>
    <row r="55" spans="3:10" x14ac:dyDescent="0.2">
      <c r="C55" s="238" t="s">
        <v>316</v>
      </c>
      <c r="D55" s="64" t="s">
        <v>406</v>
      </c>
      <c r="E55" s="284">
        <f>IF('F. HOME Budget'!G80&lt;=0,('F. HOME Budget'!G80*-1),"None")</f>
        <v>0</v>
      </c>
      <c r="F55" s="284">
        <f>IF('F. HOME Budget'!H80&lt;=0,('F. HOME Budget'!H80*-1),"None")</f>
        <v>0</v>
      </c>
      <c r="G55" s="284">
        <f>IF('F. HOME Budget'!I80&lt;=0,('F. HOME Budget'!I80*-1),"None")</f>
        <v>0</v>
      </c>
      <c r="H55" s="284">
        <f>IF('F. HOME Budget'!J80&lt;=0,('F. HOME Budget'!J80*-1),"None")</f>
        <v>0</v>
      </c>
      <c r="I55" s="284">
        <f>IF('F. HOME Budget'!K80&lt;=0,('F. HOME Budget'!K80*-1),"None")</f>
        <v>0</v>
      </c>
      <c r="J55" s="284">
        <f>IF('F. HOME Budget'!L80&lt;=0,('F. HOME Budget'!L80*-1),"None")</f>
        <v>0</v>
      </c>
    </row>
    <row r="56" spans="3:10" x14ac:dyDescent="0.2">
      <c r="C56" s="235" t="s">
        <v>318</v>
      </c>
      <c r="D56" s="54" t="s">
        <v>404</v>
      </c>
      <c r="E56" s="283" t="str">
        <f>IF((('F. HOME Budget'!G78+'G. Homebuyer Affordability'!E54)&gt;VLOOKUP('F. HOME Budget'!G16,'I. HOME Subsidy Limits'!B:E,4,FALSE)),"YES","NO")</f>
        <v>NO</v>
      </c>
      <c r="F56" s="283" t="str">
        <f>IF((('F. HOME Budget'!H78+'G. Homebuyer Affordability'!F54)&gt;VLOOKUP('F. HOME Budget'!H16,'I. HOME Subsidy Limits'!B:E,4,FALSE)),"YES","NO")</f>
        <v>NO</v>
      </c>
      <c r="G56" s="283" t="str">
        <f>IF((('F. HOME Budget'!I78+'G. Homebuyer Affordability'!G54)&gt;VLOOKUP('F. HOME Budget'!I16,'I. HOME Subsidy Limits'!B:E,4,FALSE)),"YES","NO")</f>
        <v>NO</v>
      </c>
      <c r="H56" s="283" t="str">
        <f>IF((('F. HOME Budget'!J78+'G. Homebuyer Affordability'!H54)&gt;VLOOKUP('F. HOME Budget'!J16,'I. HOME Subsidy Limits'!B:E,4,FALSE)),"YES","NO")</f>
        <v>NO</v>
      </c>
      <c r="I56" s="283" t="str">
        <f>IF((('F. HOME Budget'!K78+'G. Homebuyer Affordability'!I54)&gt;VLOOKUP('F. HOME Budget'!K16,'I. HOME Subsidy Limits'!B:E,4,FALSE)),"YES","NO")</f>
        <v>NO</v>
      </c>
      <c r="J56" s="283" t="str">
        <f>IF((('F. HOME Budget'!L78+'G. Homebuyer Affordability'!J54)&gt;VLOOKUP('F. HOME Budget'!L16,'I. HOME Subsidy Limits'!B:E,4,FALSE)),"YES","NO")</f>
        <v>NO</v>
      </c>
    </row>
    <row r="57" spans="3:10" x14ac:dyDescent="0.2">
      <c r="C57" s="238" t="s">
        <v>321</v>
      </c>
      <c r="D57" s="54" t="s">
        <v>228</v>
      </c>
      <c r="E57" s="233"/>
      <c r="F57" s="233"/>
      <c r="G57" s="233"/>
      <c r="H57" s="233"/>
      <c r="I57" s="233"/>
      <c r="J57" s="233"/>
    </row>
    <row r="58" spans="3:10" x14ac:dyDescent="0.2">
      <c r="C58" s="235" t="s">
        <v>322</v>
      </c>
      <c r="D58" s="64" t="s">
        <v>313</v>
      </c>
      <c r="E58" s="144">
        <f>E53+E57</f>
        <v>0</v>
      </c>
      <c r="F58" s="144">
        <f t="shared" ref="F58:J58" si="16">F53+F57</f>
        <v>0</v>
      </c>
      <c r="G58" s="144">
        <f t="shared" si="16"/>
        <v>0</v>
      </c>
      <c r="H58" s="144">
        <f t="shared" si="16"/>
        <v>0</v>
      </c>
      <c r="I58" s="144">
        <f t="shared" si="16"/>
        <v>0</v>
      </c>
      <c r="J58" s="144">
        <f t="shared" si="16"/>
        <v>0</v>
      </c>
    </row>
    <row r="59" spans="3:10" x14ac:dyDescent="0.2">
      <c r="C59" s="235" t="s">
        <v>324</v>
      </c>
      <c r="D59" s="54" t="s">
        <v>315</v>
      </c>
      <c r="E59" s="233"/>
      <c r="F59" s="233"/>
      <c r="G59" s="233"/>
      <c r="H59" s="233"/>
      <c r="I59" s="233"/>
      <c r="J59" s="233"/>
    </row>
    <row r="60" spans="3:10" x14ac:dyDescent="0.2">
      <c r="C60" s="235" t="s">
        <v>326</v>
      </c>
      <c r="D60" s="54" t="s">
        <v>317</v>
      </c>
      <c r="E60" s="144">
        <f>'F. HOME Budget'!G106</f>
        <v>0</v>
      </c>
      <c r="F60" s="144">
        <f>'F. HOME Budget'!H106</f>
        <v>0</v>
      </c>
      <c r="G60" s="144">
        <f>'F. HOME Budget'!I106</f>
        <v>0</v>
      </c>
      <c r="H60" s="144">
        <f>'F. HOME Budget'!J106</f>
        <v>0</v>
      </c>
      <c r="I60" s="144">
        <f>'F. HOME Budget'!K106</f>
        <v>0</v>
      </c>
      <c r="J60" s="144">
        <f>'F. HOME Budget'!L106</f>
        <v>0</v>
      </c>
    </row>
    <row r="61" spans="3:10" x14ac:dyDescent="0.2">
      <c r="C61" s="235" t="s">
        <v>327</v>
      </c>
      <c r="D61" s="54" t="s">
        <v>319</v>
      </c>
      <c r="E61" s="233"/>
      <c r="F61" s="233"/>
      <c r="G61" s="233"/>
      <c r="H61" s="233"/>
      <c r="I61" s="233"/>
      <c r="J61" s="233"/>
    </row>
    <row r="62" spans="3:10" x14ac:dyDescent="0.2">
      <c r="C62" s="235" t="s">
        <v>329</v>
      </c>
      <c r="D62" s="54" t="s">
        <v>320</v>
      </c>
      <c r="E62" s="233"/>
      <c r="F62" s="233"/>
      <c r="G62" s="233"/>
      <c r="H62" s="233"/>
      <c r="I62" s="233"/>
      <c r="J62" s="233"/>
    </row>
    <row r="63" spans="3:10" x14ac:dyDescent="0.2">
      <c r="C63" s="235" t="s">
        <v>330</v>
      </c>
      <c r="D63" s="54" t="s">
        <v>323</v>
      </c>
      <c r="E63" s="144">
        <f>E58-E59-E60-E61-E62</f>
        <v>0</v>
      </c>
      <c r="F63" s="144">
        <f t="shared" ref="F63:J63" si="17">F58-F59-F60-F61-F62</f>
        <v>0</v>
      </c>
      <c r="G63" s="144">
        <f t="shared" si="17"/>
        <v>0</v>
      </c>
      <c r="H63" s="144">
        <f t="shared" si="17"/>
        <v>0</v>
      </c>
      <c r="I63" s="144">
        <f t="shared" si="17"/>
        <v>0</v>
      </c>
      <c r="J63" s="144">
        <f t="shared" si="17"/>
        <v>0</v>
      </c>
    </row>
    <row r="64" spans="3:10" x14ac:dyDescent="0.2">
      <c r="C64" s="235" t="s">
        <v>331</v>
      </c>
      <c r="D64" s="54" t="s">
        <v>325</v>
      </c>
      <c r="E64" s="91" t="str">
        <f>IF(E58=0,"",E63/E58)</f>
        <v/>
      </c>
      <c r="F64" s="91" t="str">
        <f t="shared" ref="F64:J64" si="18">IF(F58=0,"",F63/F58)</f>
        <v/>
      </c>
      <c r="G64" s="91" t="str">
        <f t="shared" si="18"/>
        <v/>
      </c>
      <c r="H64" s="91" t="str">
        <f t="shared" si="18"/>
        <v/>
      </c>
      <c r="I64" s="91" t="str">
        <f t="shared" si="18"/>
        <v/>
      </c>
      <c r="J64" s="91" t="str">
        <f t="shared" si="18"/>
        <v/>
      </c>
    </row>
    <row r="65" spans="3:10" x14ac:dyDescent="0.2">
      <c r="C65" s="238" t="s">
        <v>332</v>
      </c>
      <c r="D65" s="54" t="s">
        <v>390</v>
      </c>
      <c r="E65" s="141"/>
      <c r="F65" s="141"/>
      <c r="G65" s="141"/>
      <c r="H65" s="141"/>
      <c r="I65" s="141"/>
      <c r="J65" s="141"/>
    </row>
    <row r="66" spans="3:10" x14ac:dyDescent="0.2">
      <c r="C66" s="235" t="s">
        <v>333</v>
      </c>
      <c r="D66" s="64" t="s">
        <v>328</v>
      </c>
      <c r="E66" s="234"/>
      <c r="F66" s="234"/>
      <c r="G66" s="234"/>
      <c r="H66" s="234"/>
      <c r="I66" s="234"/>
      <c r="J66" s="234"/>
    </row>
    <row r="67" spans="3:10" x14ac:dyDescent="0.2">
      <c r="C67" s="235" t="s">
        <v>334</v>
      </c>
      <c r="D67" s="54" t="s">
        <v>337</v>
      </c>
      <c r="E67" s="143" t="str">
        <f>IF(E63&gt;0,(PMT((E65/12),(E66*12),-E63)),"")</f>
        <v/>
      </c>
      <c r="F67" s="143" t="str">
        <f t="shared" ref="F67:J67" si="19">IF(F63&gt;0,(PMT((F65/12),(F66*12),-F63)),"")</f>
        <v/>
      </c>
      <c r="G67" s="143" t="str">
        <f t="shared" si="19"/>
        <v/>
      </c>
      <c r="H67" s="143" t="str">
        <f t="shared" si="19"/>
        <v/>
      </c>
      <c r="I67" s="143" t="str">
        <f t="shared" si="19"/>
        <v/>
      </c>
      <c r="J67" s="143" t="str">
        <f t="shared" si="19"/>
        <v/>
      </c>
    </row>
    <row r="68" spans="3:10" x14ac:dyDescent="0.2">
      <c r="C68" s="235" t="s">
        <v>335</v>
      </c>
      <c r="D68" s="54" t="s">
        <v>338</v>
      </c>
      <c r="E68" s="128"/>
      <c r="F68" s="128"/>
      <c r="G68" s="128"/>
      <c r="H68" s="128"/>
      <c r="I68" s="128"/>
      <c r="J68" s="128"/>
    </row>
    <row r="69" spans="3:10" x14ac:dyDescent="0.2">
      <c r="C69" s="235" t="s">
        <v>336</v>
      </c>
      <c r="D69" s="54" t="s">
        <v>339</v>
      </c>
      <c r="E69" s="128"/>
      <c r="F69" s="128"/>
      <c r="G69" s="128"/>
      <c r="H69" s="128"/>
      <c r="I69" s="128"/>
      <c r="J69" s="128"/>
    </row>
    <row r="70" spans="3:10" x14ac:dyDescent="0.2">
      <c r="C70" s="235" t="s">
        <v>391</v>
      </c>
      <c r="D70" s="54" t="s">
        <v>340</v>
      </c>
      <c r="E70" s="128"/>
      <c r="F70" s="128"/>
      <c r="G70" s="128"/>
      <c r="H70" s="128"/>
      <c r="I70" s="128"/>
      <c r="J70" s="128"/>
    </row>
    <row r="71" spans="3:10" x14ac:dyDescent="0.2">
      <c r="C71" s="235" t="s">
        <v>393</v>
      </c>
      <c r="D71" s="54" t="s">
        <v>341</v>
      </c>
      <c r="E71" s="143" t="e">
        <f>E67+E68+E69+E70</f>
        <v>#VALUE!</v>
      </c>
      <c r="F71" s="143" t="e">
        <f t="shared" ref="F71:J71" si="20">F67+F68+F69+F70</f>
        <v>#VALUE!</v>
      </c>
      <c r="G71" s="143" t="e">
        <f t="shared" si="20"/>
        <v>#VALUE!</v>
      </c>
      <c r="H71" s="143" t="e">
        <f t="shared" si="20"/>
        <v>#VALUE!</v>
      </c>
      <c r="I71" s="143" t="e">
        <f t="shared" si="20"/>
        <v>#VALUE!</v>
      </c>
      <c r="J71" s="143" t="e">
        <f t="shared" si="20"/>
        <v>#VALUE!</v>
      </c>
    </row>
    <row r="72" spans="3:10" x14ac:dyDescent="0.2">
      <c r="C72" s="235" t="s">
        <v>402</v>
      </c>
      <c r="D72" s="54" t="s">
        <v>342</v>
      </c>
      <c r="E72" s="143" t="e">
        <f>(E71/0.3)*12</f>
        <v>#VALUE!</v>
      </c>
      <c r="F72" s="143" t="e">
        <f t="shared" ref="F72:J72" si="21">(F71/0.3)*12</f>
        <v>#VALUE!</v>
      </c>
      <c r="G72" s="143" t="e">
        <f t="shared" si="21"/>
        <v>#VALUE!</v>
      </c>
      <c r="H72" s="143" t="e">
        <f t="shared" si="21"/>
        <v>#VALUE!</v>
      </c>
      <c r="I72" s="143" t="e">
        <f t="shared" si="21"/>
        <v>#VALUE!</v>
      </c>
      <c r="J72" s="143" t="e">
        <f t="shared" si="21"/>
        <v>#VALUE!</v>
      </c>
    </row>
    <row r="73" spans="3:10" x14ac:dyDescent="0.2">
      <c r="C73" s="235" t="s">
        <v>403</v>
      </c>
      <c r="D73" s="54" t="s">
        <v>343</v>
      </c>
      <c r="E73" s="236" t="str">
        <f>IF(E45=0,"",(E71*12)/E45)</f>
        <v/>
      </c>
      <c r="F73" s="236" t="str">
        <f t="shared" ref="F73:J73" si="22">IF(F45=0,"",(F71*12)/F45)</f>
        <v/>
      </c>
      <c r="G73" s="236" t="str">
        <f t="shared" si="22"/>
        <v/>
      </c>
      <c r="H73" s="236" t="str">
        <f t="shared" si="22"/>
        <v/>
      </c>
      <c r="I73" s="236" t="str">
        <f t="shared" si="22"/>
        <v/>
      </c>
      <c r="J73" s="236" t="str">
        <f t="shared" si="22"/>
        <v/>
      </c>
    </row>
    <row r="74" spans="3:10" ht="15" x14ac:dyDescent="0.25">
      <c r="C74" s="235" t="s">
        <v>408</v>
      </c>
      <c r="D74" s="54" t="s">
        <v>344</v>
      </c>
      <c r="E74" s="237" t="str">
        <f>IF(E73&lt;=0.3,"YES","NO")</f>
        <v>NO</v>
      </c>
      <c r="F74" s="237" t="str">
        <f t="shared" ref="F74:J74" si="23">IF(F73&lt;=0.3,"YES","NO")</f>
        <v>NO</v>
      </c>
      <c r="G74" s="237" t="str">
        <f t="shared" si="23"/>
        <v>NO</v>
      </c>
      <c r="H74" s="237" t="str">
        <f t="shared" si="23"/>
        <v>NO</v>
      </c>
      <c r="I74" s="237" t="str">
        <f t="shared" si="23"/>
        <v>NO</v>
      </c>
      <c r="J74" s="237" t="str">
        <f t="shared" si="23"/>
        <v>NO</v>
      </c>
    </row>
  </sheetData>
  <sheetProtection algorithmName="SHA-512" hashValue="hFSX3m8YuspHNZnnKkVCTgrN+OrxFyX8fQ/H6cLfI92ngO32+ubgt8mxM/SUdrfYeXrmPFkClnQdm1cpSqDAYQ==" saltValue="qZNk2h8r+ZDZCrSFtn3lOQ==" spinCount="100000" sheet="1" objects="1" scenarios="1"/>
  <protectedRanges>
    <protectedRange sqref="E9:J9 E11:J11 E18:J19 E22:J22 E24:J24 E26:J27 E30:J31 E33:J35 E43:J43 E45:J45 E52:J53 E57:J57 E59:J59 E61:J62 E65:J66 E68:J70" name="EditableFields"/>
  </protectedRanges>
  <mergeCells count="8">
    <mergeCell ref="B1:J1"/>
    <mergeCell ref="C42:J42"/>
    <mergeCell ref="C8:J8"/>
    <mergeCell ref="B5:J5"/>
    <mergeCell ref="B3:E3"/>
    <mergeCell ref="B2:E2"/>
    <mergeCell ref="F2:J2"/>
    <mergeCell ref="F3:J3"/>
  </mergeCells>
  <conditionalFormatting sqref="E13:J13">
    <cfRule type="cellIs" dxfId="14" priority="7" operator="equal">
      <formula>"AMI is within HOME limits"</formula>
    </cfRule>
    <cfRule type="cellIs" dxfId="13" priority="8" operator="equal">
      <formula>"AMI exceeds HOME limits"</formula>
    </cfRule>
  </conditionalFormatting>
  <conditionalFormatting sqref="E21:J21">
    <cfRule type="cellIs" dxfId="12" priority="3" operator="equal">
      <formula>"YES"</formula>
    </cfRule>
    <cfRule type="cellIs" dxfId="11" priority="4" operator="equal">
      <formula>"NO"</formula>
    </cfRule>
  </conditionalFormatting>
  <conditionalFormatting sqref="E39:J39">
    <cfRule type="cellIs" dxfId="10" priority="11" operator="equal">
      <formula>"NO"</formula>
    </cfRule>
    <cfRule type="cellIs" dxfId="9" priority="12" operator="equal">
      <formula>"YES"</formula>
    </cfRule>
  </conditionalFormatting>
  <conditionalFormatting sqref="E47:J47">
    <cfRule type="cellIs" dxfId="8" priority="5" operator="equal">
      <formula>"AMI exceeds HOME limits"</formula>
    </cfRule>
    <cfRule type="cellIs" dxfId="7" priority="6" operator="equal">
      <formula>"AMI is within HOME limits"</formula>
    </cfRule>
  </conditionalFormatting>
  <conditionalFormatting sqref="E56:J56">
    <cfRule type="cellIs" dxfId="6" priority="1" operator="equal">
      <formula>"YES"</formula>
    </cfRule>
    <cfRule type="cellIs" dxfId="5" priority="2" operator="equal">
      <formula>"NO"</formula>
    </cfRule>
  </conditionalFormatting>
  <conditionalFormatting sqref="E74:J74">
    <cfRule type="cellIs" dxfId="4" priority="9" operator="equal">
      <formula>"NO"</formula>
    </cfRule>
    <cfRule type="cellIs" dxfId="3" priority="10" operator="equal">
      <formula>"YES"</formula>
    </cfRule>
  </conditionalFormatting>
  <dataValidations count="16">
    <dataValidation allowBlank="1" showInputMessage="1" showErrorMessage="1" promptTitle="Projected Household Size" prompt="This cell should indicate your ideal homebuyer's household size based on the number of bedrooms in the unit." sqref="E9:J9" xr:uid="{CF595E5D-37DD-4442-8E23-82DD6A9081A7}"/>
    <dataValidation allowBlank="1" showInputMessage="1" showErrorMessage="1" promptTitle="Projected Household Income" prompt="Should be less than or equal to 80% AMI." sqref="E11:J11" xr:uid="{D5629753-EC23-4474-B43B-6BB8C872049F}"/>
    <dataValidation allowBlank="1" showInputMessage="1" showErrorMessage="1" promptTitle="Projected Appraised Value" prompt="Enter the estimated appraised value" sqref="E18:J18" xr:uid="{0250795A-7548-4C75-AE0E-9381483FEDD9}"/>
    <dataValidation allowBlank="1" showInputMessage="1" showErrorMessage="1" promptTitle="Estimated Sales Price" prompt="Enter the estimated sales price, which may be the same as or less than the Appraised Value." sqref="E19:J19" xr:uid="{82FCA35B-69DA-4506-BA21-15530D5150CE}"/>
    <dataValidation allowBlank="1" showInputMessage="1" showErrorMessage="1" promptTitle="Fair Market Value Reduction" prompt="This amount is the difference between the Appraised Value and the Sales Price, which is considered direct subsidy to the buyer." sqref="E20:J20" xr:uid="{2C5511F2-7A62-43F1-9C80-106F19AF7259}"/>
    <dataValidation allowBlank="1" showInputMessage="1" showErrorMessage="1" promptTitle="Estimated Closing Costs" prompt="Enter the estimated buyer-paid closing costs, including loan fees, title fees, and other transaction expenses." sqref="E22:J22" xr:uid="{119CD8BF-C401-4DBF-B654-8B299623A41A}"/>
    <dataValidation allowBlank="1" showInputMessage="1" showErrorMessage="1" promptTitle="Projected Adjustments" prompt="Enter any estimated title premium or other closing cost adjustments." sqref="E27:J27" xr:uid="{26B70776-B28C-42DE-A8A5-F1FFD00D37B8}"/>
    <dataValidation allowBlank="1" showInputMessage="1" showErrorMessage="1" promptTitle="Projected Annual Interest Rate" prompt="Enter the estimated annual percentage rate (APR)" sqref="E30:J30" xr:uid="{A968EEC9-3C06-49B5-84EB-A99ECA0A8E87}"/>
    <dataValidation allowBlank="1" showInputMessage="1" showErrorMessage="1" promptTitle="Household Size" prompt="This cell should indicate your homebuyer's actual household size." sqref="E43:J43" xr:uid="{82C4D552-CEDC-4A4B-A4FF-2D1BEBA755C4}"/>
    <dataValidation allowBlank="1" showInputMessage="1" showErrorMessage="1" promptTitle="Appraised Value" prompt="Enter the appraised value" sqref="E52:J52" xr:uid="{2B8CD8EB-1843-4A06-88CA-A4C26CB7683B}"/>
    <dataValidation allowBlank="1" showInputMessage="1" showErrorMessage="1" promptTitle="Sales Price" prompt="Enter the sales price, which may be the same as or less than the Appraised Value." sqref="E53:J53" xr:uid="{016AAB8B-DB70-4587-834C-FD7C4E3EFB05}"/>
    <dataValidation allowBlank="1" showInputMessage="1" showErrorMessage="1" promptTitle="Fair Market Value Reduction" prompt="This amount is the difference between the Appraised Value and the Sales Price, which is considered developer subsidy to the buyer." sqref="E54:J54" xr:uid="{D4152ACA-E7CC-49B2-8C7C-BB3D805EB5BF}"/>
    <dataValidation allowBlank="1" showInputMessage="1" showErrorMessage="1" promptTitle="Adjustments" prompt="Enter any title premium or other closing cost adjustments." sqref="E62:J62" xr:uid="{1E6A730D-33C2-4E1D-86B6-F6C2587024B4}"/>
    <dataValidation allowBlank="1" showInputMessage="1" showErrorMessage="1" promptTitle="Is unit over-subsidized?" prompt="If the total HOME subsidy for the unit plus the Fair Market Value Reduction exceeds the HOME Subsidy Limit, then the unit is over-subsidized." sqref="E21:J21 E56:J56" xr:uid="{E5833636-53E0-4084-AFA3-147F8AEA9ACB}"/>
    <dataValidation allowBlank="1" showInputMessage="1" showErrorMessage="1" promptTitle="Amount available for FMVR" prompt="Equal to the Per Unit Subsidy Limit minus the unit's HOME Subsidy amount." sqref="E55:J55" xr:uid="{865603DB-10F5-4B4D-83EE-33FC8FC0D67E}"/>
    <dataValidation allowBlank="1" showInputMessage="1" showErrorMessage="1" promptTitle="Homebuyer Household Income" prompt="Must be less than or equal to 80% AMI." sqref="E45:J45" xr:uid="{9A37BA85-C473-4BAD-A455-E4D5524E84D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C1D4-607D-4F08-AAE2-555EDF190CFC}">
  <sheetPr>
    <tabColor theme="8" tint="0.79998168889431442"/>
  </sheetPr>
  <dimension ref="B1:L25"/>
  <sheetViews>
    <sheetView workbookViewId="0">
      <selection activeCell="E8" sqref="E8"/>
    </sheetView>
  </sheetViews>
  <sheetFormatPr defaultRowHeight="14.25" x14ac:dyDescent="0.2"/>
  <cols>
    <col min="1" max="1" width="9.140625" style="49"/>
    <col min="2" max="2" width="2.85546875" style="95" customWidth="1"/>
    <col min="3" max="3" width="2.85546875" style="291" customWidth="1"/>
    <col min="4" max="4" width="47" style="320" customWidth="1"/>
    <col min="5" max="5" width="16.140625" style="49" customWidth="1"/>
    <col min="6" max="6" width="16" style="49" customWidth="1"/>
    <col min="7" max="7" width="12.85546875" style="49" customWidth="1"/>
    <col min="8" max="8" width="14.7109375" style="49" customWidth="1"/>
    <col min="9" max="16384" width="9.140625" style="49"/>
  </cols>
  <sheetData>
    <row r="1" spans="2:12" ht="15.75" x14ac:dyDescent="0.2">
      <c r="B1" s="372" t="s">
        <v>412</v>
      </c>
      <c r="C1" s="373"/>
      <c r="D1" s="373"/>
      <c r="E1" s="373"/>
      <c r="F1" s="373"/>
      <c r="G1" s="373"/>
      <c r="H1" s="374"/>
      <c r="I1" s="295"/>
      <c r="J1" s="295"/>
      <c r="K1" s="295"/>
      <c r="L1" s="295"/>
    </row>
    <row r="2" spans="2:12" ht="15" x14ac:dyDescent="0.25">
      <c r="B2" s="415" t="s">
        <v>138</v>
      </c>
      <c r="C2" s="416"/>
      <c r="D2" s="416"/>
      <c r="E2" s="388">
        <f>'A. Project Summary'!E6</f>
        <v>0</v>
      </c>
      <c r="F2" s="388"/>
      <c r="G2" s="388"/>
      <c r="H2" s="389"/>
      <c r="I2" s="296"/>
      <c r="J2" s="296"/>
      <c r="K2" s="296"/>
      <c r="L2" s="296"/>
    </row>
    <row r="3" spans="2:12" x14ac:dyDescent="0.2">
      <c r="B3" s="417" t="s">
        <v>122</v>
      </c>
      <c r="C3" s="418"/>
      <c r="D3" s="418"/>
      <c r="E3" s="392">
        <f>'A. Project Summary'!E8</f>
        <v>0</v>
      </c>
      <c r="F3" s="392"/>
      <c r="G3" s="392"/>
      <c r="H3" s="393"/>
      <c r="I3" s="297"/>
      <c r="J3" s="297"/>
      <c r="K3" s="297"/>
      <c r="L3" s="297"/>
    </row>
    <row r="5" spans="2:12" ht="30" customHeight="1" x14ac:dyDescent="0.2">
      <c r="B5" s="430" t="s">
        <v>426</v>
      </c>
      <c r="C5" s="430"/>
      <c r="D5" s="430"/>
      <c r="E5" s="430"/>
      <c r="F5" s="430"/>
      <c r="G5" s="430"/>
      <c r="H5" s="430"/>
    </row>
    <row r="7" spans="2:12" ht="15" x14ac:dyDescent="0.25">
      <c r="B7" s="251" t="s">
        <v>14</v>
      </c>
      <c r="C7" s="493" t="s">
        <v>284</v>
      </c>
      <c r="D7" s="493"/>
      <c r="E7" s="493"/>
      <c r="F7" s="493"/>
      <c r="G7" s="493"/>
      <c r="H7" s="494"/>
    </row>
    <row r="8" spans="2:12" ht="36" customHeight="1" x14ac:dyDescent="0.2">
      <c r="C8" s="298" t="s">
        <v>26</v>
      </c>
      <c r="D8" s="299" t="s">
        <v>285</v>
      </c>
      <c r="E8" s="300"/>
      <c r="F8" s="301" t="s">
        <v>287</v>
      </c>
      <c r="G8" s="302">
        <f>E8/12</f>
        <v>0</v>
      </c>
      <c r="H8" s="303" t="s">
        <v>288</v>
      </c>
    </row>
    <row r="9" spans="2:12" ht="37.5" customHeight="1" x14ac:dyDescent="0.2">
      <c r="C9" s="304" t="s">
        <v>30</v>
      </c>
      <c r="D9" s="305" t="s">
        <v>357</v>
      </c>
      <c r="E9" s="306"/>
      <c r="F9" s="307" t="s">
        <v>287</v>
      </c>
      <c r="G9" s="308">
        <f>E9/12</f>
        <v>0</v>
      </c>
      <c r="H9" s="309" t="s">
        <v>289</v>
      </c>
    </row>
    <row r="10" spans="2:12" ht="18.75" customHeight="1" x14ac:dyDescent="0.2">
      <c r="C10" s="310" t="s">
        <v>31</v>
      </c>
      <c r="D10" s="311" t="s">
        <v>286</v>
      </c>
      <c r="E10" s="312"/>
      <c r="F10" s="313"/>
      <c r="G10" s="314" t="e">
        <f>E9/E8</f>
        <v>#DIV/0!</v>
      </c>
    </row>
    <row r="11" spans="2:12" ht="15" x14ac:dyDescent="0.25">
      <c r="B11" s="251" t="s">
        <v>15</v>
      </c>
      <c r="C11" s="495" t="s">
        <v>290</v>
      </c>
      <c r="D11" s="495"/>
      <c r="E11" s="493"/>
      <c r="F11" s="493"/>
      <c r="G11" s="493"/>
      <c r="H11" s="494"/>
    </row>
    <row r="12" spans="2:12" ht="33.75" customHeight="1" x14ac:dyDescent="0.2">
      <c r="C12" s="304" t="s">
        <v>26</v>
      </c>
      <c r="D12" s="305" t="s">
        <v>358</v>
      </c>
      <c r="E12" s="315"/>
    </row>
    <row r="13" spans="2:12" ht="22.5" customHeight="1" x14ac:dyDescent="0.2">
      <c r="C13" s="304" t="s">
        <v>30</v>
      </c>
      <c r="D13" s="305" t="s">
        <v>291</v>
      </c>
      <c r="E13" s="316"/>
    </row>
    <row r="14" spans="2:12" ht="37.5" customHeight="1" x14ac:dyDescent="0.2">
      <c r="C14" s="304" t="s">
        <v>31</v>
      </c>
      <c r="D14" s="305" t="s">
        <v>292</v>
      </c>
      <c r="E14" s="316"/>
    </row>
    <row r="15" spans="2:12" ht="37.5" customHeight="1" x14ac:dyDescent="0.2">
      <c r="C15" s="304" t="s">
        <v>32</v>
      </c>
      <c r="D15" s="305" t="s">
        <v>293</v>
      </c>
      <c r="E15" s="317" t="str">
        <f>IF('G. Homebuyer Affordability'!E19="","",AVERAGE('G. Homebuyer Affordability'!E19:J19))</f>
        <v/>
      </c>
    </row>
    <row r="16" spans="2:12" ht="22.5" customHeight="1" x14ac:dyDescent="0.2">
      <c r="C16" s="304" t="s">
        <v>33</v>
      </c>
      <c r="D16" s="318" t="s">
        <v>294</v>
      </c>
      <c r="E16" s="319">
        <f>MIN('G. Homebuyer Affordability'!E19:J19)</f>
        <v>0</v>
      </c>
      <c r="F16" s="319">
        <f>MAX('G. Homebuyer Affordability'!E19:J19)</f>
        <v>0</v>
      </c>
      <c r="G16" s="42"/>
      <c r="H16" s="319">
        <f>F16-E16</f>
        <v>0</v>
      </c>
    </row>
    <row r="17" spans="2:8" x14ac:dyDescent="0.2">
      <c r="E17" s="321" t="s">
        <v>295</v>
      </c>
      <c r="F17" s="321" t="s">
        <v>296</v>
      </c>
      <c r="G17" s="322" t="s">
        <v>297</v>
      </c>
      <c r="H17" s="321" t="s">
        <v>298</v>
      </c>
    </row>
    <row r="18" spans="2:8" ht="15" x14ac:dyDescent="0.25">
      <c r="B18" s="251" t="s">
        <v>16</v>
      </c>
      <c r="C18" s="493" t="s">
        <v>299</v>
      </c>
      <c r="D18" s="493"/>
      <c r="E18" s="493"/>
      <c r="F18" s="493"/>
      <c r="G18" s="493"/>
      <c r="H18" s="494"/>
    </row>
    <row r="19" spans="2:8" ht="67.5" customHeight="1" x14ac:dyDescent="0.2">
      <c r="C19" s="490"/>
      <c r="D19" s="491"/>
      <c r="E19" s="491"/>
      <c r="F19" s="491"/>
      <c r="G19" s="491"/>
      <c r="H19" s="492"/>
    </row>
    <row r="20" spans="2:8" x14ac:dyDescent="0.2">
      <c r="C20" s="487" t="s">
        <v>300</v>
      </c>
      <c r="D20" s="488"/>
      <c r="E20" s="488"/>
      <c r="F20" s="488"/>
      <c r="G20" s="488"/>
      <c r="H20" s="489"/>
    </row>
    <row r="21" spans="2:8" ht="22.5" customHeight="1" x14ac:dyDescent="0.2">
      <c r="C21" s="304" t="s">
        <v>26</v>
      </c>
      <c r="D21" s="305" t="s">
        <v>359</v>
      </c>
      <c r="E21" s="323"/>
    </row>
    <row r="22" spans="2:8" ht="22.5" customHeight="1" x14ac:dyDescent="0.2">
      <c r="C22" s="304" t="s">
        <v>30</v>
      </c>
      <c r="D22" s="305" t="s">
        <v>301</v>
      </c>
      <c r="E22" s="324"/>
    </row>
    <row r="23" spans="2:8" ht="22.5" customHeight="1" x14ac:dyDescent="0.2">
      <c r="C23" s="325" t="s">
        <v>31</v>
      </c>
      <c r="D23" s="326" t="s">
        <v>302</v>
      </c>
      <c r="E23" s="327">
        <f>E21-E22</f>
        <v>0</v>
      </c>
    </row>
    <row r="24" spans="2:8" x14ac:dyDescent="0.2">
      <c r="C24" s="487" t="s">
        <v>303</v>
      </c>
      <c r="D24" s="488"/>
      <c r="E24" s="488"/>
      <c r="F24" s="488"/>
      <c r="G24" s="488"/>
      <c r="H24" s="489"/>
    </row>
    <row r="25" spans="2:8" ht="67.5" customHeight="1" x14ac:dyDescent="0.2">
      <c r="C25" s="490"/>
      <c r="D25" s="491"/>
      <c r="E25" s="491"/>
      <c r="F25" s="491"/>
      <c r="G25" s="491"/>
      <c r="H25" s="492"/>
    </row>
  </sheetData>
  <sheetProtection algorithmName="SHA-512" hashValue="owqvg0J/Vn7Pnd31eVOsYVC25wil52ZmN7wi1LBsohPSuINu3g9AqysC8VWdyd5sfAFnHZ3La7L3xAnEfOZgnw==" saltValue="2U4o+h5DbjtVxPWh4s1DcA==" spinCount="100000" sheet="1" objects="1" scenarios="1"/>
  <protectedRanges>
    <protectedRange sqref="E12:E14 E8:E9 C19:H19 E21:E22 C25:H25" name="EditableFields"/>
  </protectedRanges>
  <mergeCells count="13">
    <mergeCell ref="C25:H25"/>
    <mergeCell ref="C20:H20"/>
    <mergeCell ref="B5:H5"/>
    <mergeCell ref="E3:H3"/>
    <mergeCell ref="C7:H7"/>
    <mergeCell ref="C11:H11"/>
    <mergeCell ref="C18:H18"/>
    <mergeCell ref="C19:H19"/>
    <mergeCell ref="B1:H1"/>
    <mergeCell ref="B2:D2"/>
    <mergeCell ref="B3:D3"/>
    <mergeCell ref="E2:H2"/>
    <mergeCell ref="C24:H24"/>
  </mergeCells>
  <dataValidations count="3">
    <dataValidation allowBlank="1" showInputMessage="1" showErrorMessage="1" promptTitle="Monthly Rent Per Unit" prompt="Monthly rent must be within annual HOME rent guidelines." sqref="E21" xr:uid="{71386B80-4B1F-4D66-A917-08F3232D9F42}"/>
    <dataValidation allowBlank="1" showInputMessage="1" showErrorMessage="1" promptTitle="Monthly Operating Costs Per Unit" prompt="May include loan payments, utilities, maintenance, etc." sqref="E22" xr:uid="{AE5062BB-570B-46F5-A449-B2235AA54630}"/>
    <dataValidation allowBlank="1" showInputMessage="1" showErrorMessage="1" promptTitle="Conversion Plan" prompt="Describe your plan for rental conversion if units are unsold._x000a_24 CFR 92.254(a)(3)" sqref="C19:H19" xr:uid="{26438A53-98A0-4041-AA00-279FBE7001A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B891-7CD7-4A65-83CD-193621931E41}">
  <sheetPr>
    <tabColor theme="7" tint="0.79998168889431442"/>
  </sheetPr>
  <dimension ref="B1:G30"/>
  <sheetViews>
    <sheetView topLeftCell="A6" workbookViewId="0">
      <selection activeCell="F23" sqref="F23"/>
    </sheetView>
  </sheetViews>
  <sheetFormatPr defaultRowHeight="15" x14ac:dyDescent="0.25"/>
  <cols>
    <col min="1" max="1" width="9.140625" style="4"/>
    <col min="2" max="2" width="15" style="4" customWidth="1"/>
    <col min="3" max="6" width="20.7109375" style="4" customWidth="1"/>
    <col min="7" max="7" width="13.28515625" style="4" customWidth="1"/>
    <col min="8" max="16384" width="9.140625" style="4"/>
  </cols>
  <sheetData>
    <row r="1" spans="2:7" ht="19.5" customHeight="1" x14ac:dyDescent="0.25">
      <c r="B1" s="505" t="s">
        <v>283</v>
      </c>
      <c r="C1" s="506"/>
      <c r="D1" s="506"/>
      <c r="E1" s="506"/>
      <c r="F1" s="507"/>
      <c r="G1" s="9"/>
    </row>
    <row r="3" spans="2:7" ht="24" customHeight="1" x14ac:dyDescent="0.25">
      <c r="B3" s="496" t="s">
        <v>128</v>
      </c>
      <c r="C3" s="497"/>
      <c r="D3" s="497"/>
      <c r="E3" s="498"/>
    </row>
    <row r="4" spans="2:7" s="6" customFormat="1" ht="12.75" customHeight="1" x14ac:dyDescent="0.25">
      <c r="B4" s="499" t="s">
        <v>129</v>
      </c>
      <c r="C4" s="500"/>
      <c r="D4" s="500"/>
      <c r="E4" s="501"/>
    </row>
    <row r="5" spans="2:7" s="7" customFormat="1" ht="32.25" customHeight="1" x14ac:dyDescent="0.25">
      <c r="B5" s="2" t="s">
        <v>124</v>
      </c>
      <c r="C5" s="3" t="s">
        <v>125</v>
      </c>
      <c r="D5" s="3" t="s">
        <v>126</v>
      </c>
      <c r="E5" s="1" t="s">
        <v>127</v>
      </c>
    </row>
    <row r="6" spans="2:7" x14ac:dyDescent="0.25">
      <c r="B6" s="16">
        <v>0</v>
      </c>
      <c r="C6" s="29">
        <v>72088</v>
      </c>
      <c r="D6" s="30">
        <v>2.4</v>
      </c>
      <c r="E6" s="18">
        <f t="shared" ref="E6:E10" si="0">ROUNDDOWN(C6*D6,0)</f>
        <v>173011</v>
      </c>
    </row>
    <row r="7" spans="2:7" x14ac:dyDescent="0.25">
      <c r="B7" s="10">
        <v>1</v>
      </c>
      <c r="C7" s="31">
        <v>82638</v>
      </c>
      <c r="D7" s="32">
        <v>2.4</v>
      </c>
      <c r="E7" s="12">
        <f t="shared" si="0"/>
        <v>198331</v>
      </c>
    </row>
    <row r="8" spans="2:7" x14ac:dyDescent="0.25">
      <c r="B8" s="16">
        <v>2</v>
      </c>
      <c r="C8" s="29">
        <v>100490</v>
      </c>
      <c r="D8" s="30">
        <v>2.4</v>
      </c>
      <c r="E8" s="18">
        <f t="shared" si="0"/>
        <v>241176</v>
      </c>
    </row>
    <row r="9" spans="2:7" x14ac:dyDescent="0.25">
      <c r="B9" s="10">
        <v>3</v>
      </c>
      <c r="C9" s="31">
        <v>130002</v>
      </c>
      <c r="D9" s="32">
        <v>2.4</v>
      </c>
      <c r="E9" s="12">
        <f>ROUNDDOWN(C9*D9,0)</f>
        <v>312004</v>
      </c>
    </row>
    <row r="10" spans="2:7" x14ac:dyDescent="0.25">
      <c r="B10" s="19">
        <v>4</v>
      </c>
      <c r="C10" s="33">
        <v>142701</v>
      </c>
      <c r="D10" s="34">
        <v>2.4</v>
      </c>
      <c r="E10" s="21">
        <f t="shared" si="0"/>
        <v>342482</v>
      </c>
    </row>
    <row r="12" spans="2:7" ht="24" customHeight="1" x14ac:dyDescent="0.25">
      <c r="B12" s="496" t="s">
        <v>133</v>
      </c>
      <c r="C12" s="497"/>
      <c r="D12" s="498"/>
      <c r="E12" s="8"/>
    </row>
    <row r="13" spans="2:7" ht="12.75" customHeight="1" x14ac:dyDescent="0.25">
      <c r="B13" s="502" t="s">
        <v>132</v>
      </c>
      <c r="C13" s="503"/>
      <c r="D13" s="504"/>
      <c r="E13" s="6"/>
    </row>
    <row r="14" spans="2:7" s="7" customFormat="1" ht="21" customHeight="1" x14ac:dyDescent="0.25">
      <c r="B14" s="2" t="s">
        <v>123</v>
      </c>
      <c r="C14" s="3" t="s">
        <v>130</v>
      </c>
      <c r="D14" s="1" t="s">
        <v>131</v>
      </c>
    </row>
    <row r="15" spans="2:7" x14ac:dyDescent="0.25">
      <c r="B15" s="13" t="s">
        <v>134</v>
      </c>
      <c r="C15" s="11">
        <v>209000</v>
      </c>
      <c r="D15" s="14">
        <v>291000</v>
      </c>
    </row>
    <row r="16" spans="2:7" x14ac:dyDescent="0.25">
      <c r="B16" s="22" t="s">
        <v>135</v>
      </c>
      <c r="C16" s="17">
        <v>268000</v>
      </c>
      <c r="D16" s="17">
        <v>373000</v>
      </c>
    </row>
    <row r="17" spans="2:6" x14ac:dyDescent="0.25">
      <c r="B17" s="13" t="s">
        <v>136</v>
      </c>
      <c r="C17" s="11">
        <v>324000</v>
      </c>
      <c r="D17" s="11">
        <v>451000</v>
      </c>
    </row>
    <row r="18" spans="2:6" x14ac:dyDescent="0.25">
      <c r="B18" s="23" t="s">
        <v>137</v>
      </c>
      <c r="C18" s="20">
        <v>401000</v>
      </c>
      <c r="D18" s="20">
        <v>559000</v>
      </c>
    </row>
    <row r="20" spans="2:6" ht="24" customHeight="1" x14ac:dyDescent="0.25">
      <c r="B20" s="496" t="s">
        <v>139</v>
      </c>
      <c r="C20" s="497"/>
      <c r="D20" s="497"/>
      <c r="E20" s="497"/>
      <c r="F20" s="498"/>
    </row>
    <row r="21" spans="2:6" x14ac:dyDescent="0.25">
      <c r="B21" s="499" t="s">
        <v>437</v>
      </c>
      <c r="C21" s="500"/>
      <c r="D21" s="500"/>
      <c r="E21" s="500"/>
      <c r="F21" s="501"/>
    </row>
    <row r="22" spans="2:6" s="7" customFormat="1" ht="33.75" customHeight="1" x14ac:dyDescent="0.25">
      <c r="B22" s="2" t="s">
        <v>144</v>
      </c>
      <c r="C22" s="3" t="s">
        <v>141</v>
      </c>
      <c r="D22" s="3" t="s">
        <v>140</v>
      </c>
      <c r="E22" s="3" t="s">
        <v>142</v>
      </c>
      <c r="F22" s="1" t="s">
        <v>143</v>
      </c>
    </row>
    <row r="23" spans="2:6" x14ac:dyDescent="0.25">
      <c r="B23" s="13">
        <v>1</v>
      </c>
      <c r="C23" s="15">
        <v>19050</v>
      </c>
      <c r="D23" s="15">
        <v>31750</v>
      </c>
      <c r="E23" s="15">
        <v>38100</v>
      </c>
      <c r="F23" s="25">
        <v>50750</v>
      </c>
    </row>
    <row r="24" spans="2:6" x14ac:dyDescent="0.25">
      <c r="B24" s="22">
        <v>2</v>
      </c>
      <c r="C24" s="24">
        <v>21800</v>
      </c>
      <c r="D24" s="24">
        <v>36250</v>
      </c>
      <c r="E24" s="24">
        <v>43500</v>
      </c>
      <c r="F24" s="26">
        <v>58000</v>
      </c>
    </row>
    <row r="25" spans="2:6" x14ac:dyDescent="0.25">
      <c r="B25" s="13">
        <v>3</v>
      </c>
      <c r="C25" s="15">
        <v>24500</v>
      </c>
      <c r="D25" s="15">
        <v>40750</v>
      </c>
      <c r="E25" s="15">
        <v>48900</v>
      </c>
      <c r="F25" s="25">
        <v>65250</v>
      </c>
    </row>
    <row r="26" spans="2:6" x14ac:dyDescent="0.25">
      <c r="B26" s="22">
        <v>4</v>
      </c>
      <c r="C26" s="24">
        <v>27200</v>
      </c>
      <c r="D26" s="24">
        <v>45300</v>
      </c>
      <c r="E26" s="24">
        <v>54360</v>
      </c>
      <c r="F26" s="26">
        <v>72500</v>
      </c>
    </row>
    <row r="27" spans="2:6" x14ac:dyDescent="0.25">
      <c r="B27" s="13">
        <v>5</v>
      </c>
      <c r="C27" s="15">
        <v>29400</v>
      </c>
      <c r="D27" s="15">
        <v>48950</v>
      </c>
      <c r="E27" s="15">
        <v>58740</v>
      </c>
      <c r="F27" s="25">
        <v>78300</v>
      </c>
    </row>
    <row r="28" spans="2:6" x14ac:dyDescent="0.25">
      <c r="B28" s="22">
        <v>6</v>
      </c>
      <c r="C28" s="24">
        <v>31600</v>
      </c>
      <c r="D28" s="24">
        <v>52550</v>
      </c>
      <c r="E28" s="24">
        <v>63060</v>
      </c>
      <c r="F28" s="26">
        <v>84100</v>
      </c>
    </row>
    <row r="29" spans="2:6" x14ac:dyDescent="0.25">
      <c r="B29" s="13">
        <v>7</v>
      </c>
      <c r="C29" s="15">
        <v>33750</v>
      </c>
      <c r="D29" s="15">
        <v>56200</v>
      </c>
      <c r="E29" s="15">
        <v>67440</v>
      </c>
      <c r="F29" s="25">
        <v>89900</v>
      </c>
    </row>
    <row r="30" spans="2:6" x14ac:dyDescent="0.25">
      <c r="B30" s="23">
        <v>8</v>
      </c>
      <c r="C30" s="27">
        <v>35950</v>
      </c>
      <c r="D30" s="27">
        <v>59800</v>
      </c>
      <c r="E30" s="27">
        <v>71760</v>
      </c>
      <c r="F30" s="28">
        <v>95700</v>
      </c>
    </row>
  </sheetData>
  <sheetProtection algorithmName="SHA-512" hashValue="IAo88bN2tvcdAW73ozYEn/cORDZMUiwNjbcVdBldd1pikHr2LnI017gYTMb3LqZB6loWpZWW1DbJ1Irn9o3/0Q==" saltValue="vFkG/sKrgXhZ9JNNIHD0oQ==" spinCount="100000" sheet="1" objects="1" scenarios="1"/>
  <mergeCells count="7">
    <mergeCell ref="B20:F20"/>
    <mergeCell ref="B21:F21"/>
    <mergeCell ref="B12:D12"/>
    <mergeCell ref="B13:D13"/>
    <mergeCell ref="B1:F1"/>
    <mergeCell ref="B3:E3"/>
    <mergeCell ref="B4:E4"/>
  </mergeCell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Instructions</vt:lpstr>
      <vt:lpstr>A. Project Summary</vt:lpstr>
      <vt:lpstr>B. Project Schedule</vt:lpstr>
      <vt:lpstr>C. Housing Unit Breakdown</vt:lpstr>
      <vt:lpstr>D. Sources</vt:lpstr>
      <vt:lpstr>E. Uses</vt:lpstr>
      <vt:lpstr>F. HOME Budget</vt:lpstr>
      <vt:lpstr>G. Homebuyer Affordability</vt:lpstr>
      <vt:lpstr>H. Market Analysis</vt:lpstr>
      <vt:lpstr>I. HOME Subsidy Limits</vt:lpstr>
      <vt:lpstr>AllUnits</vt:lpstr>
      <vt:lpstr>HOMEUnits</vt:lpstr>
      <vt:lpstr>'A. Project Summary'!Print_Area</vt:lpstr>
      <vt:lpstr>'C. Housing Unit Breakdown'!Print_Area</vt:lpstr>
      <vt:lpstr>'E. Uses'!Print_Area</vt:lpstr>
      <vt:lpstr>Instructions!Print_Area</vt:lpstr>
      <vt:lpstr>TotalHOMEUnits</vt:lpstr>
    </vt:vector>
  </TitlesOfParts>
  <Company>COEVC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Kempf, Korbett</dc:creator>
  <cp:lastModifiedBy>Kempf, Korbett</cp:lastModifiedBy>
  <cp:lastPrinted>2025-02-18T21:13:34Z</cp:lastPrinted>
  <dcterms:created xsi:type="dcterms:W3CDTF">2024-12-03T16:23:15Z</dcterms:created>
  <dcterms:modified xsi:type="dcterms:W3CDTF">2025-09-17T14:23:41Z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2024-12-03T16:33:51Z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f3c7146a-610c-4fe7-86d0-3e4647a01488</vt:lpwstr>
  </property>
  <property fmtid="{D5CDD505-2E9C-101B-9397-08002B2CF9AE}" pid="7" name="MSIP_Label_defa4170-0d19-0005-0004-bc88714345d2_ActionId">
    <vt:lpwstr>35624ca0-22d5-494d-9d0e-cd7f372ad936</vt:lpwstr>
  </property>
  <property fmtid="{D5CDD505-2E9C-101B-9397-08002B2CF9AE}" pid="8" name="MSIP_Label_defa4170-0d19-0005-0004-bc88714345d2_ContentBits">
    <vt:lpwstr>0</vt:lpwstr>
  </property>
</Properties>
</file>